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-NOVA ESTRUTURA\TRs e PBs\2019\Serviço de Limpeza, Copeiragem e Recepcionista (Recife)\3. Planilha de custos\"/>
    </mc:Choice>
  </mc:AlternateContent>
  <xr:revisionPtr revIDLastSave="0" documentId="8_{FB116769-5DCC-4F83-A7A6-5E9A3E8A74EB}" xr6:coauthVersionLast="43" xr6:coauthVersionMax="43" xr10:uidLastSave="{00000000-0000-0000-0000-000000000000}"/>
  <bookViews>
    <workbookView xWindow="-120" yWindow="-120" windowWidth="29040" windowHeight="15960" tabRatio="915" xr2:uid="{00000000-000D-0000-FFFF-FFFF00000000}"/>
  </bookViews>
  <sheets>
    <sheet name="Composição Homem-Mês" sheetId="1" r:id="rId1"/>
    <sheet name="ANEXO II-Materiais e Produtos" sheetId="2" r:id="rId2"/>
    <sheet name="ANEXO III-Equip. e Utensílios" sheetId="3" r:id="rId3"/>
    <sheet name="ANEXO IV-Uniformes e EPIs" sheetId="4" r:id="rId4"/>
    <sheet name="2.3-Transporte" sheetId="5" r:id="rId5"/>
    <sheet name="2.3-Aux. Refeição-Alimentação" sheetId="7" r:id="rId6"/>
  </sheets>
  <definedNames>
    <definedName name="_xlnm._FilterDatabase" localSheetId="1" hidden="1">'ANEXO II-Materiais e Produtos'!$B$3:$I$36</definedName>
    <definedName name="_xlnm.Print_Area" localSheetId="0">'Composição Homem-Mês'!$A$1:$AA$228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4" l="1"/>
  <c r="H25" i="2"/>
  <c r="H11" i="2" l="1"/>
  <c r="H24" i="2"/>
  <c r="H21" i="2"/>
  <c r="F5" i="2"/>
  <c r="H5" i="2" s="1"/>
  <c r="E5" i="2"/>
  <c r="F4" i="2"/>
  <c r="H4" i="2" s="1"/>
  <c r="E4" i="2"/>
  <c r="F6" i="2"/>
  <c r="H6" i="2" s="1"/>
  <c r="F9" i="2"/>
  <c r="H9" i="2" s="1"/>
  <c r="E9" i="2"/>
  <c r="F8" i="2"/>
  <c r="H8" i="2" s="1"/>
  <c r="E8" i="2"/>
  <c r="F7" i="2"/>
  <c r="H7" i="2" s="1"/>
  <c r="E7" i="2"/>
  <c r="F10" i="2"/>
  <c r="H10" i="2" s="1"/>
  <c r="F11" i="2"/>
  <c r="E11" i="2"/>
  <c r="F24" i="2"/>
  <c r="F23" i="2"/>
  <c r="H23" i="2" s="1"/>
  <c r="E23" i="2"/>
  <c r="F22" i="2"/>
  <c r="H22" i="2" s="1"/>
  <c r="E22" i="2"/>
  <c r="F21" i="2"/>
  <c r="E21" i="2"/>
  <c r="F20" i="2"/>
  <c r="H20" i="2" s="1"/>
  <c r="E20" i="2"/>
  <c r="F19" i="2"/>
  <c r="H19" i="2" s="1"/>
  <c r="E19" i="2"/>
  <c r="F18" i="2"/>
  <c r="H18" i="2" s="1"/>
  <c r="E18" i="2"/>
  <c r="F17" i="2"/>
  <c r="H17" i="2" s="1"/>
  <c r="E17" i="2"/>
  <c r="F16" i="2"/>
  <c r="H16" i="2" s="1"/>
  <c r="E16" i="2"/>
  <c r="F15" i="2"/>
  <c r="H15" i="2" s="1"/>
  <c r="E15" i="2"/>
  <c r="F14" i="2"/>
  <c r="H14" i="2" s="1"/>
  <c r="E14" i="2"/>
  <c r="F13" i="2"/>
  <c r="H13" i="2" s="1"/>
  <c r="E13" i="2"/>
  <c r="F12" i="2"/>
  <c r="H12" i="2" s="1"/>
  <c r="E12" i="2"/>
  <c r="F26" i="2"/>
  <c r="H26" i="2" s="1"/>
  <c r="E26" i="2"/>
  <c r="F27" i="2"/>
  <c r="H27" i="2" s="1"/>
  <c r="F34" i="2"/>
  <c r="H34" i="2" s="1"/>
  <c r="E34" i="2"/>
  <c r="F33" i="2"/>
  <c r="H33" i="2" s="1"/>
  <c r="E33" i="2"/>
  <c r="F32" i="2"/>
  <c r="H32" i="2" s="1"/>
  <c r="E32" i="2"/>
  <c r="F31" i="2"/>
  <c r="H31" i="2" s="1"/>
  <c r="E31" i="2"/>
  <c r="F30" i="2"/>
  <c r="H30" i="2" s="1"/>
  <c r="E30" i="2"/>
  <c r="F29" i="2"/>
  <c r="H29" i="2" s="1"/>
  <c r="E29" i="2"/>
  <c r="F28" i="2"/>
  <c r="H28" i="2" s="1"/>
  <c r="E28" i="2"/>
  <c r="F35" i="2"/>
  <c r="H35" i="2" s="1"/>
  <c r="E35" i="2"/>
  <c r="I23" i="2" l="1"/>
  <c r="I22" i="2"/>
  <c r="E5" i="3"/>
  <c r="E7" i="3"/>
  <c r="E8" i="3"/>
  <c r="E9" i="3"/>
  <c r="E12" i="3"/>
  <c r="E13" i="3"/>
  <c r="E14" i="3"/>
  <c r="E15" i="3"/>
  <c r="E16" i="3"/>
  <c r="E20" i="3"/>
  <c r="F20" i="3" s="1"/>
  <c r="E19" i="3"/>
  <c r="F19" i="3" s="1"/>
  <c r="E18" i="3"/>
  <c r="F18" i="3" s="1"/>
  <c r="E17" i="3"/>
  <c r="E11" i="3"/>
  <c r="E10" i="3"/>
  <c r="E6" i="3"/>
  <c r="E4" i="3"/>
  <c r="F4" i="3" s="1"/>
  <c r="E21" i="3" l="1"/>
  <c r="F9" i="4"/>
  <c r="G9" i="4" s="1"/>
  <c r="F8" i="4"/>
  <c r="G8" i="4" s="1"/>
  <c r="F7" i="4"/>
  <c r="G7" i="4" s="1"/>
  <c r="F6" i="4"/>
  <c r="G6" i="4" s="1"/>
  <c r="F5" i="4"/>
  <c r="G5" i="4" s="1"/>
  <c r="B191" i="1" l="1"/>
  <c r="F4" i="4" l="1"/>
  <c r="F5" i="3"/>
  <c r="F7" i="3"/>
  <c r="F14" i="3"/>
  <c r="I25" i="2"/>
  <c r="I26" i="2"/>
  <c r="I27" i="2"/>
  <c r="I28" i="2"/>
  <c r="I29" i="2"/>
  <c r="I30" i="2"/>
  <c r="I31" i="2"/>
  <c r="I32" i="2"/>
  <c r="I33" i="2"/>
  <c r="I34" i="2"/>
  <c r="I35" i="2"/>
  <c r="F16" i="3" l="1"/>
  <c r="F12" i="3"/>
  <c r="F9" i="3"/>
  <c r="F10" i="3"/>
  <c r="F13" i="3"/>
  <c r="F8" i="3"/>
  <c r="F17" i="3"/>
  <c r="F15" i="3"/>
  <c r="F6" i="3"/>
  <c r="F11" i="3"/>
  <c r="B5" i="7" l="1"/>
  <c r="B6" i="7" s="1"/>
  <c r="F154" i="1" l="1"/>
  <c r="H154" i="1" s="1"/>
  <c r="F153" i="1"/>
  <c r="H153" i="1" s="1"/>
  <c r="G4" i="4" l="1"/>
  <c r="F10" i="4"/>
  <c r="F21" i="3"/>
  <c r="D143" i="1" s="1"/>
  <c r="G10" i="4" l="1"/>
  <c r="D141" i="1" s="1"/>
  <c r="I7" i="2"/>
  <c r="I5" i="2"/>
  <c r="E70" i="1" l="1"/>
  <c r="A2" i="7"/>
  <c r="B7" i="5"/>
  <c r="E69" i="1" s="1"/>
  <c r="A2" i="5"/>
  <c r="E75" i="1" l="1"/>
  <c r="A40" i="1"/>
  <c r="E209" i="1"/>
  <c r="E220" i="1" l="1"/>
  <c r="E32" i="1"/>
  <c r="H156" i="1"/>
  <c r="F156" i="1"/>
  <c r="D156" i="1" l="1"/>
  <c r="F128" i="1"/>
  <c r="F135" i="1" s="1"/>
  <c r="E128" i="1"/>
  <c r="E135" i="1" s="1"/>
  <c r="F83" i="1" l="1"/>
  <c r="E83" i="1" l="1"/>
  <c r="E34" i="1" l="1"/>
  <c r="E35" i="1"/>
  <c r="E36" i="1"/>
  <c r="E37" i="1"/>
  <c r="E38" i="1"/>
  <c r="E33" i="1"/>
  <c r="E39" i="1" l="1"/>
  <c r="E88" i="1" l="1"/>
  <c r="E89" i="1" s="1"/>
  <c r="E45" i="1"/>
  <c r="E46" i="1"/>
  <c r="E108" i="1"/>
  <c r="F112" i="1"/>
  <c r="F108" i="1"/>
  <c r="F109" i="1"/>
  <c r="E112" i="1"/>
  <c r="E109" i="1"/>
  <c r="E110" i="1"/>
  <c r="F88" i="1"/>
  <c r="E93" i="1"/>
  <c r="F93" i="1"/>
  <c r="F110" i="1"/>
  <c r="F169" i="1"/>
  <c r="E169" i="1"/>
  <c r="D169" i="1"/>
  <c r="E119" i="1"/>
  <c r="F119" i="1"/>
  <c r="E97" i="1" l="1"/>
  <c r="E91" i="1"/>
  <c r="F91" i="1"/>
  <c r="E92" i="1"/>
  <c r="F92" i="1"/>
  <c r="E96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F61" i="1"/>
  <c r="F62" i="1" s="1"/>
  <c r="E82" i="1" l="1"/>
  <c r="E84" i="1" s="1"/>
  <c r="E170" i="1" s="1"/>
  <c r="E62" i="1"/>
  <c r="E94" i="1" s="1"/>
  <c r="E98" i="1" s="1"/>
  <c r="F82" i="1"/>
  <c r="F84" i="1" s="1"/>
  <c r="D170" i="1" l="1"/>
  <c r="F170" i="1"/>
  <c r="E120" i="1"/>
  <c r="D171" i="1"/>
  <c r="E171" i="1"/>
  <c r="E121" i="1"/>
  <c r="E113" i="1"/>
  <c r="E114" i="1" s="1"/>
  <c r="E133" i="1" s="1"/>
  <c r="F121" i="1"/>
  <c r="F120" i="1"/>
  <c r="F113" i="1"/>
  <c r="F114" i="1" s="1"/>
  <c r="F133" i="1" s="1"/>
  <c r="F94" i="1"/>
  <c r="F98" i="1" l="1"/>
  <c r="F171" i="1" s="1"/>
  <c r="E123" i="1"/>
  <c r="E134" i="1" s="1"/>
  <c r="E136" i="1" s="1"/>
  <c r="D172" i="1" s="1"/>
  <c r="F123" i="1"/>
  <c r="F134" i="1" s="1"/>
  <c r="F136" i="1" s="1"/>
  <c r="I6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4" i="2"/>
  <c r="I4" i="2"/>
  <c r="E172" i="1" l="1"/>
  <c r="F172" i="1"/>
  <c r="H36" i="2"/>
  <c r="I36" i="2"/>
  <c r="D142" i="1" l="1"/>
  <c r="D145" i="1" s="1"/>
  <c r="D173" i="1" l="1"/>
  <c r="D174" i="1" s="1"/>
  <c r="I153" i="1"/>
  <c r="I154" i="1" s="1"/>
  <c r="G153" i="1"/>
  <c r="G154" i="1" s="1"/>
  <c r="G156" i="1" s="1"/>
  <c r="G162" i="1" s="1"/>
  <c r="G161" i="1" s="1"/>
  <c r="E173" i="1"/>
  <c r="E174" i="1" s="1"/>
  <c r="E153" i="1"/>
  <c r="E154" i="1" s="1"/>
  <c r="E156" i="1" s="1"/>
  <c r="E162" i="1" s="1"/>
  <c r="E161" i="1" s="1"/>
  <c r="F173" i="1"/>
  <c r="F174" i="1" s="1"/>
  <c r="I156" i="1" l="1"/>
  <c r="I162" i="1" s="1"/>
  <c r="I161" i="1" s="1"/>
  <c r="E158" i="1"/>
  <c r="E159" i="1"/>
  <c r="G159" i="1"/>
  <c r="G158" i="1"/>
  <c r="I158" i="1" l="1"/>
  <c r="I159" i="1"/>
  <c r="E157" i="1"/>
  <c r="E155" i="1" s="1"/>
  <c r="E163" i="1" s="1"/>
  <c r="D175" i="1" s="1"/>
  <c r="D176" i="1" s="1"/>
  <c r="C203" i="1" s="1"/>
  <c r="D203" i="1" s="1"/>
  <c r="D204" i="1" s="1"/>
  <c r="F218" i="1" s="1"/>
  <c r="G218" i="1" s="1"/>
  <c r="G157" i="1"/>
  <c r="G155" i="1" s="1"/>
  <c r="G163" i="1" s="1"/>
  <c r="E175" i="1" s="1"/>
  <c r="E176" i="1" s="1"/>
  <c r="E191" i="1" s="1"/>
  <c r="F191" i="1" s="1"/>
  <c r="F192" i="1" s="1"/>
  <c r="H216" i="1" s="1"/>
  <c r="I216" i="1" s="1"/>
  <c r="I157" i="1" l="1"/>
  <c r="I155" i="1" s="1"/>
  <c r="I163" i="1" s="1"/>
  <c r="F175" i="1" s="1"/>
  <c r="F176" i="1" s="1"/>
  <c r="J209" i="1" s="1"/>
  <c r="K209" i="1" s="1"/>
  <c r="K210" i="1" s="1"/>
  <c r="J219" i="1" s="1"/>
  <c r="K219" i="1" s="1"/>
  <c r="F209" i="1"/>
  <c r="G209" i="1" s="1"/>
  <c r="G210" i="1" s="1"/>
  <c r="F219" i="1" s="1"/>
  <c r="G219" i="1" s="1"/>
  <c r="C191" i="1"/>
  <c r="D191" i="1" s="1"/>
  <c r="D192" i="1" s="1"/>
  <c r="F216" i="1" s="1"/>
  <c r="G216" i="1" s="1"/>
  <c r="C197" i="1"/>
  <c r="D197" i="1" s="1"/>
  <c r="D198" i="1" s="1"/>
  <c r="F217" i="1" s="1"/>
  <c r="G217" i="1" s="1"/>
  <c r="E177" i="1"/>
  <c r="E178" i="1" s="1"/>
  <c r="H209" i="1"/>
  <c r="I209" i="1" s="1"/>
  <c r="I210" i="1" s="1"/>
  <c r="H219" i="1" s="1"/>
  <c r="I219" i="1" s="1"/>
  <c r="C185" i="1"/>
  <c r="D185" i="1" s="1"/>
  <c r="D186" i="1" s="1"/>
  <c r="F215" i="1" s="1"/>
  <c r="G215" i="1" s="1"/>
  <c r="E203" i="1"/>
  <c r="F203" i="1" s="1"/>
  <c r="F204" i="1" s="1"/>
  <c r="H218" i="1" s="1"/>
  <c r="I218" i="1" s="1"/>
  <c r="E197" i="1"/>
  <c r="F197" i="1" s="1"/>
  <c r="F198" i="1" s="1"/>
  <c r="H217" i="1" s="1"/>
  <c r="I217" i="1" s="1"/>
  <c r="D177" i="1"/>
  <c r="D178" i="1" s="1"/>
  <c r="E185" i="1"/>
  <c r="F185" i="1" s="1"/>
  <c r="F186" i="1" s="1"/>
  <c r="H215" i="1" s="1"/>
  <c r="I215" i="1" s="1"/>
  <c r="G191" i="1" l="1"/>
  <c r="H191" i="1" s="1"/>
  <c r="H192" i="1" s="1"/>
  <c r="J216" i="1" s="1"/>
  <c r="K216" i="1" s="1"/>
  <c r="G203" i="1"/>
  <c r="H203" i="1" s="1"/>
  <c r="H204" i="1" s="1"/>
  <c r="J218" i="1" s="1"/>
  <c r="K218" i="1" s="1"/>
  <c r="G197" i="1"/>
  <c r="H197" i="1" s="1"/>
  <c r="H198" i="1" s="1"/>
  <c r="J217" i="1" s="1"/>
  <c r="K217" i="1" s="1"/>
  <c r="G185" i="1"/>
  <c r="H185" i="1" s="1"/>
  <c r="H186" i="1" s="1"/>
  <c r="J215" i="1" s="1"/>
  <c r="K215" i="1" s="1"/>
  <c r="F177" i="1"/>
  <c r="F178" i="1" s="1"/>
  <c r="G220" i="1"/>
  <c r="F226" i="1" s="1"/>
  <c r="F227" i="1" s="1"/>
  <c r="I220" i="1"/>
  <c r="H226" i="1" s="1"/>
  <c r="H227" i="1" s="1"/>
  <c r="K220" i="1" l="1"/>
  <c r="J226" i="1" s="1"/>
  <c r="J227" i="1" s="1"/>
</calcChain>
</file>

<file path=xl/sharedStrings.xml><?xml version="1.0" encoding="utf-8"?>
<sst xmlns="http://schemas.openxmlformats.org/spreadsheetml/2006/main" count="590" uniqueCount="348">
  <si>
    <t>MODELO DE PLANILHA DE CUSTOS E FORMAÇÃO DE PREÇOS</t>
  </si>
  <si>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</si>
  <si>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</si>
  <si>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</si>
  <si>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</si>
  <si>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</si>
  <si>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</si>
  <si>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</si>
  <si>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</si>
  <si>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</si>
  <si>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</si>
  <si>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</si>
  <si>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</si>
  <si>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</si>
  <si>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</si>
  <si>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Limpeza, asseio e conservação</t>
  </si>
  <si>
    <r>
      <t>m</t>
    </r>
    <r>
      <rPr>
        <vertAlign val="superscript"/>
        <sz val="10"/>
        <color theme="1"/>
        <rFont val="Arial"/>
        <family val="2"/>
      </rPr>
      <t>2</t>
    </r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</si>
  <si>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</si>
  <si>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</si>
  <si>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</si>
  <si>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</si>
  <si>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</si>
  <si>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5143-20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</si>
  <si>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</si>
  <si>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</si>
  <si>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</si>
  <si>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</si>
  <si>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</si>
  <si>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</si>
  <si>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</si>
  <si>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</si>
  <si>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</si>
  <si>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</si>
  <si>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</si>
  <si>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</si>
  <si>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</si>
  <si>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</si>
  <si>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</si>
  <si>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</si>
  <si>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</si>
  <si>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</si>
  <si>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</si>
  <si>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</si>
  <si>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</si>
  <si>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</si>
  <si>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</si>
  <si>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</si>
  <si>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</si>
  <si>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</si>
  <si>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</si>
  <si>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</si>
  <si>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</si>
  <si>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</si>
  <si>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</si>
  <si>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</si>
  <si>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</si>
  <si>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</si>
  <si>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</si>
  <si>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</si>
  <si>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</si>
  <si>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</si>
  <si>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</si>
  <si>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</si>
  <si>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</si>
  <si>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</si>
  <si>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</si>
  <si>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</si>
  <si>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</si>
  <si>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</si>
  <si>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</si>
  <si>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</si>
  <si>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</si>
  <si>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</si>
  <si>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</si>
  <si>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</si>
  <si>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</si>
  <si>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</si>
  <si>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</si>
  <si>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</si>
  <si>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</si>
  <si>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</si>
  <si>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</si>
  <si>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</si>
  <si>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</si>
  <si>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</si>
  <si>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</si>
  <si>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</si>
  <si>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</si>
  <si>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</si>
  <si>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</si>
  <si>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</si>
  <si>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</si>
  <si>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</si>
  <si>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</si>
  <si>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</si>
  <si>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</si>
  <si>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</si>
  <si>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</si>
  <si>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</si>
  <si>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</si>
  <si>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</si>
  <si>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</si>
  <si>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</si>
  <si>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</si>
  <si>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</si>
  <si>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</si>
  <si>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</si>
  <si>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</si>
  <si>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</si>
  <si>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</si>
  <si>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ANEXO VI-C (COMPLEMENTO DOS SERVIÇOS DE LIMPEZA E CONSERVAÇÃO)</t>
  </si>
  <si>
    <t>PREÇO MENSAL UNITÁRIO POR M² (METRO QUADRADO)</t>
  </si>
  <si>
    <r>
      <t>ÁREA INTERNA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(PISO ACARPETADO)</t>
    </r>
  </si>
  <si>
    <t>MÃO DE OBRA</t>
  </si>
  <si>
    <t>SERVENTE</t>
  </si>
  <si>
    <t>TOTAL</t>
  </si>
  <si>
    <r>
      <t>ÁREA INTERNA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(PISO FRIO)</t>
    </r>
  </si>
  <si>
    <r>
      <t>ÁREA INTERNA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(BANHEIROS)</t>
    </r>
  </si>
  <si>
    <r>
      <t>ÁREA INTERNA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(ALMOXARIFADO)</t>
    </r>
  </si>
  <si>
    <r>
      <t>ESQUADRIA EXTERNA</t>
    </r>
    <r>
      <rPr>
        <sz val="10"/>
        <color theme="1"/>
        <rFont val="Arial"/>
        <family val="2"/>
      </rPr>
      <t xml:space="preserve"> (</t>
    </r>
    <r>
      <rPr>
        <b/>
        <sz val="10"/>
        <color theme="1"/>
        <rFont val="Arial"/>
        <family val="2"/>
      </rPr>
      <t>FACE INTERNA SEM EXPOSIÇÃO À SITUAÇÃO DE RISCO)</t>
    </r>
  </si>
  <si>
    <t>VALOR MENSAL DOS SERVIÇOS</t>
  </si>
  <si>
    <t>TIPO DE ÁREA</t>
  </si>
  <si>
    <t>I – Área Interna (Piso acarpetado)</t>
  </si>
  <si>
    <t>II – Área Interna (Piso frio)</t>
  </si>
  <si>
    <t>III – Área Interna (Banheiros)</t>
  </si>
  <si>
    <t>IV – Área Interna (Almoxarifado)</t>
  </si>
  <si>
    <t>TOTAL MENSAL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</si>
  <si>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</si>
  <si>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</si>
  <si>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</si>
  <si>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</si>
  <si>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</si>
  <si>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</si>
  <si>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ESPECIFICAÇÃO</t>
  </si>
  <si>
    <t>UNIDADE DE FORNECIMENTO</t>
  </si>
  <si>
    <t>QUANTIDADE (MÊS)</t>
  </si>
  <si>
    <t>Água sanitária. Composição: água e hipoclorito de sódio, com teor de cloro ativo 2% a 2,5% PP. Devem constar na embalagem: data de fabricação, validade, número do lote e registro no Ministério da Saúde.</t>
  </si>
  <si>
    <t>Bombona com 5 litros</t>
  </si>
  <si>
    <t>Álcool etílico em gel em solução a 70%. Devem constar na embalagem: data de fabricação, validade, número do lote e registro no Ministério da Saúde.</t>
  </si>
  <si>
    <t>Unidade</t>
  </si>
  <si>
    <t>-</t>
  </si>
  <si>
    <t>Desinfetante de uso geral, odorizante, concentrado, germicida/bactericida de ação profunda e residual para desinfecção de superfícies laváveis, nas fragrâncias Lavanda, Pinho, Floral ou Eucalipto. Devem constar na embalagem: data de fabricação, validade, número do lote e registro no Ministério da Saúde.</t>
  </si>
  <si>
    <t>Detergente de uso geral, neutro, concentrado. Diluível em água limpa até 1 para 15. Devem constar na embalagem: data de fabricação, validade, número do lote e registro no Ministério da Saúde/ANVISA.</t>
  </si>
  <si>
    <t>Esponja de aço, formato anatômico, abrasividade média.</t>
  </si>
  <si>
    <t>Pacote com 8 unidades</t>
  </si>
  <si>
    <t>Esponja dupla-face multiuso, bicolor (lado verde de fibra abrasiva para limpeza mais difícil e lado amarelo de esponja macia para limpeza mais delicada). Dimensões: 100x71x20mm.</t>
  </si>
  <si>
    <t>Flanela 100% algodão. Dimensões: 45x60 cm.</t>
  </si>
  <si>
    <t>Limpa limo, com ação germicida, para remover manchas, limo, sujeira, lodo, germes e mofo.</t>
  </si>
  <si>
    <t>Frasco com 500 ml</t>
  </si>
  <si>
    <t>Limpa vidros líquido, embalagem com pulverizador. Devem constar na embalagem: data de fabricação, validade, número do lote e registro no Ministério da Saúde/ANVISA.</t>
  </si>
  <si>
    <t>Limpador multiuso para limpeza de superfícies laváveis.  Devem constar na embalagem: data de fabricação, validade, número do lote e registro no Ministério da Saúde/ANVISA.</t>
  </si>
  <si>
    <t>Pano de chão branco. Saco com fibras de algodão sem inscrições, alvejado. Medidas aproximadas: 70x45 cm.</t>
  </si>
  <si>
    <t>Pano de limpeza multiuso, 100% fibras viscose, látex sintético, corante bacteriostático (Triclosan) e fragrância. Dimensões aproximadas: 60x33cm.</t>
  </si>
  <si>
    <t>Pacote com 5 unidades</t>
  </si>
  <si>
    <t>Papel higiênico rolo grande folha dupla, extra luxo, 100% celulose virgem, sem amparas ou papel reciclado. Dimensões: 300m de comprimento e 10 cm de largura.</t>
  </si>
  <si>
    <t>Papel toalha, interfolhas, na cor branca, 100% celulose fibras virgens, resistente, de rápida absorção, macio e de primeira qualidade, medindo 21x23cm.</t>
  </si>
  <si>
    <t>Fardo com 1000 folhas</t>
  </si>
  <si>
    <t>Refil de sabonete líquido cremoso, em gel, nas fragrâncias Erva-doce ou Floral. Devem constar na embalagem: data de fabricação, validade, número do lote e registro no Ministério da Saúde/ANVISA.</t>
  </si>
  <si>
    <t>Sabão de coco em barra, de glicerina. Devem constar na embalagem: data de fabricação, validade, número do lote e registro no Ministério da Saúde/ANVISA.</t>
  </si>
  <si>
    <t>Pacote com 5 unidades de 200 gramas</t>
  </si>
  <si>
    <t>Sabão em pó biodegradável. Composição: tensoativo, coadjuvante, corantes, carga, e perfume. Devem constar na embalagem: data de fabricação, validade, número do lote e registro no Ministério da Saúde/ANVISA.</t>
  </si>
  <si>
    <t>Pacote com 1 kg</t>
  </si>
  <si>
    <t>Saco de lixo preto resistente, capacidade 200 litros. Dimensões aproximadas: 90x110cm/saco 0,05 Micras.  Material plástico, gramatura reforçado.</t>
  </si>
  <si>
    <t>Pacote com 100 unidades</t>
  </si>
  <si>
    <t>Saco de lixo preto resistente, capacidade 40 litros. Dimensões aproximadas: 60x60cm/saco 0,05 Micras.  Material plástico, gramatura reforçado.</t>
  </si>
  <si>
    <t>Saco de lixo preto resistente, capacidade 60 litros. Dimensões aproximadas: 60x75cm/saco 0,05 Micras.  Material plástico, gramatura reforçado.</t>
  </si>
  <si>
    <t>Saco para lixo preto resistente, capacidade 100 litros. Dimensões aproximadas: 75x90cm/saco 0,05 Micras. Material plástico, gramatura reforçado.</t>
  </si>
  <si>
    <t>ANEXO II</t>
  </si>
  <si>
    <t xml:space="preserve">RELAÇÃO DE MATERIAIS E PRODUTOS DE LIMPEZA </t>
  </si>
  <si>
    <t>VALOR UNITÁRIO</t>
  </si>
  <si>
    <t>RATEIO MENSAL</t>
  </si>
  <si>
    <t>(2)
FREQUÊNCIA NO MÊS (HORAS)</t>
  </si>
  <si>
    <t>(1)
PRODUTIVIDADE
(1/M²)</t>
  </si>
  <si>
    <t>(3)
JORNADA DE TRABALHO NO MÊS (HORAS)</t>
  </si>
  <si>
    <t>(4)
=(1x2x3)
Ki</t>
  </si>
  <si>
    <t>(4x5)
SUB-TOTAL
(R$/M²)</t>
  </si>
  <si>
    <t>PREÇO MENSAL UNITÁRIO
(R$/ M²)</t>
  </si>
  <si>
    <t>ÁREA
(M²)</t>
  </si>
  <si>
    <t>SUBTOTAL
(R$)</t>
  </si>
  <si>
    <t>ANEXO III</t>
  </si>
  <si>
    <t xml:space="preserve">RELAÇÃO DE EQUIPAMENTOS E UTENSÍLIOS DE LIMPEZA </t>
  </si>
  <si>
    <t>ESPECIFICAÇÃO/DESCRIÇÃO TÉCNICA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</si>
  <si>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</si>
  <si>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</si>
  <si>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</si>
  <si>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</si>
  <si>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</si>
  <si>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</si>
  <si>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(1x2)
SUBTOTAL
(R$/M²)</t>
  </si>
  <si>
    <t>Dia:</t>
  </si>
  <si>
    <t>V – Esquadria Externa (Face interna sem exposição à situação de risco)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</si>
  <si>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</si>
  <si>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</si>
  <si>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</si>
  <si>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</si>
  <si>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</si>
  <si>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</si>
  <si>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</si>
  <si>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</si>
  <si>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</si>
  <si>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</si>
  <si>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</si>
  <si>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</si>
  <si>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</si>
  <si>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</si>
  <si>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</si>
  <si>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</si>
  <si>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</si>
  <si>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</si>
  <si>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</si>
  <si>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</si>
  <si>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</si>
  <si>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</si>
  <si>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</si>
  <si>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</si>
  <si>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</si>
  <si>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</si>
  <si>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</si>
  <si>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</si>
  <si>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</si>
  <si>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</si>
  <si>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(Módulo 1 + Módulo 2 + Módulo 3 + Módulo 4 + Módulo 5) x Média praticada pelas empresas do setor  -  Utilizado 7% como exemplo.</t>
  </si>
  <si>
    <t>(Módulo 1 + Módulo 2 + Módulo 3 + Módulo 4 + Módulo 5) x Média praticada pelas empresas do setor  -  Utilizado 10% como exemplo.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</si>
  <si>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</si>
  <si>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</si>
  <si>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</si>
  <si>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</si>
  <si>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</si>
  <si>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</si>
  <si>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</si>
  <si>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</si>
  <si>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</si>
  <si>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</si>
  <si>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</si>
  <si>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</si>
  <si>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</si>
  <si>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</si>
  <si>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</si>
  <si>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</si>
  <si>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(2)
PREÇO HOMEM-MÊS (R$)</t>
  </si>
  <si>
    <t>(5)
PREÇO 
HOMEM-MÊS (R$)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</si>
  <si>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</si>
  <si>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</si>
  <si>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</si>
  <si>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</si>
  <si>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</si>
  <si>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</si>
  <si>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</si>
  <si>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</si>
  <si>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</si>
  <si>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</si>
  <si>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</si>
  <si>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</si>
  <si>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</si>
  <si>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</si>
  <si>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</si>
  <si>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</si>
  <si>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</si>
  <si>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(Valor do transporte x Quantidade de vales utilizados por dia x Média de dias úteis no mês) - Desconto da parte do empregado</t>
  </si>
  <si>
    <t>Item 2.3 - Transporte</t>
  </si>
  <si>
    <t>Valor do transporte</t>
  </si>
  <si>
    <t>Quantidade de vales utilizados por dia</t>
  </si>
  <si>
    <t>Média de dias úteis no mês</t>
  </si>
  <si>
    <t>Desconto da parte do empregado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</si>
  <si>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</si>
  <si>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</si>
  <si>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</si>
  <si>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</si>
  <si>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</si>
  <si>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</si>
  <si>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Valor relativo ao Programa de Alimentação do Trabalhador - PAT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</si>
  <si>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</si>
  <si>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</si>
  <si>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</si>
  <si>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</si>
  <si>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</si>
  <si>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</si>
  <si>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</si>
  <si>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</si>
  <si>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</si>
  <si>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</si>
  <si>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</si>
  <si>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Materiais e produtos de limpeza</t>
  </si>
  <si>
    <t>Equipamentos e utensílios de limpeza</t>
  </si>
  <si>
    <r>
      <t xml:space="preserve">Valor do ANEXO III - (Custo dos equipamentos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Vida útil em meses)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   Obs.: Calcular separado, caso exista equipamentos com vida útil diferente</t>
    </r>
  </si>
  <si>
    <r>
      <t xml:space="preserve">Valor do ANEXO II - (Gasto anual de materiais e produtos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contrato)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</t>
    </r>
  </si>
  <si>
    <r>
      <t xml:space="preserve">Valor do ANEXO IV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</si>
  <si>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Uniformes e EPIs</t>
  </si>
  <si>
    <t xml:space="preserve">RELAÇÃO DE UNIFORMES E EQUIPAMENTOS DE PROTEÇÃO INDIVIDUAL (EPIs) </t>
  </si>
  <si>
    <t>Faxineiro/Auxiliar de Serviços Gerais</t>
  </si>
  <si>
    <t>Cláusula décima segunda da CCT - Dos direitos as coberturas sociais - parágrafo primeiro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</si>
  <si>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</si>
  <si>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</si>
  <si>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</si>
  <si>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</si>
  <si>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</si>
  <si>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</t>
  </si>
  <si>
    <t>Descarte para absorvente, fabricado em polietileno de alta densidade, 100% virgem, atóxico, cor verde. Dimensões devem ser compatíveis com o dispenser do item 05 da RELAÇÃO DE EQUIPAMENTOS E UTENSÍLIOS DE LIMPEZA (Anexo III).</t>
  </si>
  <si>
    <t>Caixa com 24 refis contendo 25 unidades cada</t>
  </si>
  <si>
    <t>Desodorizador/Aromatizador/Neutralizador de odores para ambiente em forma de aerossol, fragrância agradável, não contendo clorofluorcarbono-CFC. Registro no Ministério da Saúde. Embalagem contendo o nome do fabricante, data de fabricação e prazo de validade. Embalagem: frasco com 400ml</t>
  </si>
  <si>
    <t>Frasco com 400 ml</t>
  </si>
  <si>
    <t>Escova sanitária plástica para limpeza de vaso sanitário</t>
  </si>
  <si>
    <t>Limpador de couro. Devem constar na embalagem: data de fabricação, validade, número do lote e registro no Ministério da Saúde/ANVISA.</t>
  </si>
  <si>
    <t>Frasco com 100 ml</t>
  </si>
  <si>
    <t>Lustrador de móveis, para aplicação em móveis e superfícies lisas, composto por ceras naturais, na fragrância Lavanda. Devem constar na embalagem: data de fabricação, validade, número do lote e registro no Ministério da Saúde/ANVISA.</t>
  </si>
  <si>
    <t>Pedra sanitária, fragrância agradável.</t>
  </si>
  <si>
    <t>Polidor de metais. Composição: Agentes de polímero, solvente de petróleo, oleína, silicato de alumínio, amônia e fragrância. Devem constar na embalagem: data de fabricação, validade, número do lote e registro no Ministério da Saúde/ANVISA.</t>
  </si>
  <si>
    <t>Frasco com 200 ml</t>
  </si>
  <si>
    <t>Protetor para assento sanitário, composto por fibras celulósicas 100% naturais, tipo uso descartável, cor branca, macio e resistente virgens. Dimensões devem ser compatíveis com o dispenser do item 07 da RELAÇÃO DE EQUIPAMENTOS E UTENSÍLIOS DE LIMPEZA (Anexo II).</t>
  </si>
  <si>
    <t>Pacote com 1200 unidades</t>
  </si>
  <si>
    <t>Removedor de Manchas em Carpetes e Estofados. Devem constar na embalagem: data de fabricação, validade, número do lote e registro no Ministério da Saúde/ANVISA.</t>
  </si>
  <si>
    <t>Frasco com 1 litro</t>
  </si>
  <si>
    <t>Saponáceo líquido, cremoso. Devem constar na embalagem: data de fabricação, validade, número do lote e registro no Ministério da Saúde/ANVISA.</t>
  </si>
  <si>
    <t>Frasco com 300 ml</t>
  </si>
  <si>
    <t>Tela desodorizante para mictório confeccionado em PVC injetado, fórmula com essência hiperconcentrada contendo bactericida, na fragrância Floral ou Lavanda. Autorizada pelo Ministério da Saúde/ANVISA.</t>
  </si>
  <si>
    <t>VALOR 
ANUAL</t>
  </si>
  <si>
    <t>Balde de plástico, tamanho médio, alça de arame galvanizado, capacidade 10 litros, com reforço no fundo e bordas.</t>
  </si>
  <si>
    <t>Desentupidor para vaso sanitário com bocal de borracha e cabo de plástico.</t>
  </si>
  <si>
    <t>Dispenser para descarte de absorvente higiênico, fabricado em ABS. Dimensões minímas: 200x100x34mm (altura x largura x profundidade).</t>
  </si>
  <si>
    <t>Dispenser para papel higiênico rolão, com base e tampa em ABS branco, fechamento com chave, capacidade para rolos com até 500 m compactados e 300 m com bobinamento manual. Dimensões aproximadas: 275x270x120 mm (altura x largura x profundidade).</t>
  </si>
  <si>
    <t>Dispenser para papel toalha, com base em ABS branco e tampa em policarbonato com janela transparente para visualização do nivel de papel, fechamento com chave, com capacidade para papel toalha de 2 ou 3 dobras. Dimensões aproximadas: 340x270x120 mm (altura x largura x profundidade).</t>
  </si>
  <si>
    <t>Dispenser para protetor de assento sanitário, branco, fabricado em poliestireno de alto impacto, para até 40 folhas. Dimensões minímas: 300x240mm x30mm (altura x largura x profundidade).</t>
  </si>
  <si>
    <t>Dispenser para sabonete líquido, 800 ml, na cor branca, fechamento com chave, base e tampa em ABS. Dimensões: 240x110x110 mm (altura x largura x profundidade).</t>
  </si>
  <si>
    <t>Escada em Alumínio 4 degraus, dobrável, com estrutura em Alumínio e peças plásticas em polipropileno. Dimensões aproximadas: 72x42x123cm (altura x largura x profundidade).</t>
  </si>
  <si>
    <t>Pá para lixo com cabo grande.</t>
  </si>
  <si>
    <t>Rodo industrial com 35 cm de comprimento, confeccionado em alumínio e polipropileno, com borracha dupla de nylon de grande resistência que não marca piso, encaixe para cabo de alumínio e cabo na altura mínima de 1,50 m.</t>
  </si>
  <si>
    <t>QUANTIDADE (ANUAL)</t>
  </si>
  <si>
    <t>ANEXO IX</t>
  </si>
  <si>
    <t>25800.003193/2019</t>
  </si>
  <si>
    <t>Jaleco</t>
  </si>
  <si>
    <t>Calça</t>
  </si>
  <si>
    <t>Par de Meias</t>
  </si>
  <si>
    <t>Par de Luvas de PVC cano longo</t>
  </si>
  <si>
    <t>Máscara de pó</t>
  </si>
  <si>
    <t>Calçado de segurança em couro</t>
  </si>
  <si>
    <t>QUANTIDADE
TOTAL</t>
  </si>
  <si>
    <t>Placa Sinalizadora Piso Molhado</t>
  </si>
  <si>
    <t>Conjunto de balde espremedor com divisão de água limpa/água suja com rodinhas e punho tipo “confort-grip” ou similar e espaço para descanço para o Mop, balde com alça, com capacidade de, no mínimo,15 litros; conjunto Mop pó (cabo em alumínio, armação e refil mop pó); conjunto Mop úmido (cabo em alumínio, haste e refil Mop úmido).</t>
  </si>
  <si>
    <t>Extensão elétrica, tipo cabo PP Plano, comprimento 10 m, componentes 3 tomadas fêmeas e plugue terra, seção nominal 2,5 mm2.</t>
  </si>
  <si>
    <t>Vassoura de piaçava. Cepo: madeira. Cerdas: piaçava ou nylon. Cabo: madeira, reto plastificado, rosqueável com ponteira de plástico e 1,20m de comprimento.</t>
  </si>
  <si>
    <t>Espanador de pena de 30 cm.</t>
  </si>
  <si>
    <t>VALOR 
TOTAL 
(30 MESES)</t>
  </si>
  <si>
    <t>Aspirador de pó e líquido, potência de 2000 W, aspiração de 200mbar, vazão de 2.400 litros/min, reservatório mínimo de 60 L, tensão 220 V.</t>
  </si>
  <si>
    <t xml:space="preserve">saco coletor de pó de aspirador em pó compatível com o item 15. </t>
  </si>
  <si>
    <t>QUANTIDADE 
(30 MESES)</t>
  </si>
  <si>
    <t>VALOR TOTAL
(30 MESES)</t>
  </si>
  <si>
    <t>ANEXO IV</t>
  </si>
  <si>
    <t>*CCT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</si>
</sst>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\1&quot;/&quot;0"/>
    <numFmt numFmtId="167" formatCode="\1&quot;/&quot;000.00"/>
    <numFmt numFmtId="168" formatCode="&quot;R$&quot;\ #,##0.00"/>
  </numFmts>
  <fonts count="25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b/>
      <sz val="10"/>
      <color rgb="FF000000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</font>
    <font>
      <sz val="10"/>
      <color rgb="FF000000"/>
      <name val="Times New Roman"/>
      <family val="1"/>
    </font>
    <font>
      <sz val="11"/>
      <name val="Calibri"/>
      <family val="2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1" applyNumberFormat="0" applyFill="0" applyBorder="0" applyAlignment="0" applyProtection="0">
      <alignment vertical="center" wrapText="1"/>
    </xf>
    <xf numFmtId="43" fontId="2" fillId="0" borderId="0" applyFont="0" applyFill="0" applyBorder="0" applyAlignment="0" applyProtection="0"/>
    <xf numFmtId="0" fontId="16" fillId="0" borderId="0" applyNumberFormat="0" applyAlignment="0" applyProtection="0">
      <alignment horizontal="center" vertical="top" wrapText="1"/>
    </xf>
    <xf numFmtId="0" fontId="21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3" fillId="0" borderId="0"/>
  </cellStyleXfs>
  <cellXfs count="268">
    <xf numFmtId="0" fontId="0" fillId="0" borderId="0" xfId="0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3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4" fillId="2" borderId="1" xfId="0" applyFont="1" applyFill="1" applyBorder="1" applyAlignment="1">
      <alignment horizontal="center" vertical="top" wrapText="1"/>
    </xf>
    <xf numFmtId="44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justify" vertical="center" wrapText="1"/>
    </xf>
    <xf numFmtId="0" fontId="4" fillId="0" borderId="0" xfId="0" applyFont="1" applyFill="1" applyBorder="1" applyAlignment="1">
      <alignment horizontal="justify" vertical="center"/>
    </xf>
    <xf numFmtId="0" fontId="4" fillId="0" borderId="0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9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justify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6" fillId="3" borderId="1" xfId="0" applyFont="1" applyFill="1" applyBorder="1" applyAlignment="1">
      <alignment vertical="top" wrapText="1"/>
    </xf>
    <xf numFmtId="44" fontId="3" fillId="0" borderId="1" xfId="1" applyFont="1" applyBorder="1" applyAlignment="1">
      <alignment vertical="center" wrapText="1"/>
    </xf>
    <xf numFmtId="44" fontId="3" fillId="0" borderId="1" xfId="1" applyFont="1" applyBorder="1" applyAlignment="1">
      <alignment horizontal="justify" vertical="center" wrapText="1"/>
    </xf>
    <xf numFmtId="44" fontId="3" fillId="3" borderId="1" xfId="1" applyFont="1" applyFill="1" applyBorder="1" applyAlignment="1">
      <alignment horizontal="justify" vertical="center" wrapText="1"/>
    </xf>
    <xf numFmtId="9" fontId="3" fillId="0" borderId="1" xfId="0" applyNumberFormat="1" applyFont="1" applyBorder="1" applyAlignment="1">
      <alignment vertical="center" wrapText="1"/>
    </xf>
    <xf numFmtId="44" fontId="3" fillId="0" borderId="1" xfId="0" applyNumberFormat="1" applyFont="1" applyBorder="1" applyAlignment="1">
      <alignment horizontal="justify" vertical="center" wrapText="1"/>
    </xf>
    <xf numFmtId="44" fontId="3" fillId="3" borderId="1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left" vertical="center"/>
    </xf>
    <xf numFmtId="44" fontId="3" fillId="0" borderId="5" xfId="1" applyFont="1" applyBorder="1" applyAlignment="1">
      <alignment horizontal="justify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0" fontId="3" fillId="0" borderId="1" xfId="2" applyNumberFormat="1" applyFont="1" applyBorder="1"/>
    <xf numFmtId="0" fontId="10" fillId="0" borderId="0" xfId="0" applyFont="1" applyFill="1" applyBorder="1" applyAlignment="1">
      <alignment horizontal="left" vertical="center"/>
    </xf>
    <xf numFmtId="44" fontId="10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4" fillId="4" borderId="1" xfId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/>
    </xf>
    <xf numFmtId="44" fontId="3" fillId="3" borderId="1" xfId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14" fillId="0" borderId="0" xfId="0" applyFont="1"/>
    <xf numFmtId="0" fontId="15" fillId="0" borderId="0" xfId="0" applyFont="1"/>
    <xf numFmtId="44" fontId="3" fillId="0" borderId="1" xfId="0" applyNumberFormat="1" applyFont="1" applyBorder="1" applyAlignment="1">
      <alignment vertical="center" wrapText="1"/>
    </xf>
    <xf numFmtId="44" fontId="4" fillId="4" borderId="1" xfId="0" applyNumberFormat="1" applyFont="1" applyFill="1" applyBorder="1" applyAlignment="1">
      <alignment vertical="center" wrapText="1"/>
    </xf>
    <xf numFmtId="44" fontId="4" fillId="0" borderId="0" xfId="0" applyNumberFormat="1" applyFont="1" applyAlignment="1">
      <alignment horizontal="justify" vertical="center"/>
    </xf>
    <xf numFmtId="44" fontId="4" fillId="0" borderId="0" xfId="4" applyNumberFormat="1" applyFont="1" applyAlignment="1">
      <alignment horizontal="justify" vertical="center"/>
    </xf>
    <xf numFmtId="44" fontId="3" fillId="0" borderId="1" xfId="0" applyNumberFormat="1" applyFont="1" applyFill="1" applyBorder="1" applyAlignment="1">
      <alignment horizontal="center" vertical="center" wrapText="1"/>
    </xf>
    <xf numFmtId="44" fontId="4" fillId="3" borderId="1" xfId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44" fontId="3" fillId="0" borderId="1" xfId="0" applyNumberFormat="1" applyFont="1" applyFill="1" applyBorder="1" applyAlignment="1">
      <alignment vertical="center" wrapText="1"/>
    </xf>
    <xf numFmtId="44" fontId="3" fillId="0" borderId="10" xfId="0" applyNumberFormat="1" applyFont="1" applyFill="1" applyBorder="1" applyAlignment="1">
      <alignment vertical="center" wrapText="1"/>
    </xf>
    <xf numFmtId="44" fontId="3" fillId="3" borderId="5" xfId="0" applyNumberFormat="1" applyFont="1" applyFill="1" applyBorder="1" applyAlignment="1">
      <alignment horizontal="justify" vertical="center" wrapText="1"/>
    </xf>
    <xf numFmtId="167" fontId="3" fillId="0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44" fontId="4" fillId="3" borderId="5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44" fontId="3" fillId="0" borderId="0" xfId="1" applyFont="1" applyFill="1" applyBorder="1" applyAlignment="1">
      <alignment horizontal="justify" vertical="center" wrapText="1"/>
    </xf>
    <xf numFmtId="44" fontId="11" fillId="0" borderId="0" xfId="1" applyFont="1" applyFill="1" applyBorder="1" applyAlignment="1">
      <alignment horizontal="justify" vertical="center" wrapText="1"/>
    </xf>
    <xf numFmtId="10" fontId="11" fillId="0" borderId="0" xfId="2" applyNumberFormat="1" applyFont="1" applyFill="1" applyBorder="1"/>
    <xf numFmtId="0" fontId="5" fillId="0" borderId="0" xfId="0" applyFont="1" applyFill="1" applyBorder="1" applyAlignment="1">
      <alignment horizontal="left" vertical="center"/>
    </xf>
    <xf numFmtId="44" fontId="11" fillId="0" borderId="0" xfId="0" applyNumberFormat="1" applyFont="1" applyFill="1" applyBorder="1" applyAlignment="1">
      <alignment horizontal="justify" vertical="center" wrapText="1"/>
    </xf>
    <xf numFmtId="0" fontId="11" fillId="0" borderId="0" xfId="0" applyFont="1" applyFill="1" applyBorder="1" applyAlignment="1">
      <alignment horizontal="justify" vertical="center" wrapText="1"/>
    </xf>
    <xf numFmtId="44" fontId="11" fillId="0" borderId="0" xfId="1" applyFont="1" applyFill="1" applyBorder="1" applyAlignment="1">
      <alignment horizontal="center" vertical="center" wrapText="1"/>
    </xf>
    <xf numFmtId="44" fontId="5" fillId="0" borderId="0" xfId="1" applyFont="1" applyFill="1" applyBorder="1" applyAlignment="1">
      <alignment vertical="center" wrapText="1"/>
    </xf>
    <xf numFmtId="44" fontId="11" fillId="0" borderId="0" xfId="0" applyNumberFormat="1" applyFont="1" applyFill="1" applyBorder="1" applyAlignment="1">
      <alignment horizontal="center" vertical="center" wrapText="1"/>
    </xf>
    <xf numFmtId="44" fontId="11" fillId="0" borderId="0" xfId="0" applyNumberFormat="1" applyFont="1" applyFill="1" applyBorder="1" applyAlignment="1">
      <alignment vertical="center" wrapText="1"/>
    </xf>
    <xf numFmtId="44" fontId="5" fillId="0" borderId="0" xfId="0" applyNumberFormat="1" applyFont="1" applyFill="1" applyBorder="1" applyAlignment="1">
      <alignment horizontal="justify" vertical="center"/>
    </xf>
    <xf numFmtId="0" fontId="5" fillId="0" borderId="0" xfId="4" applyNumberFormat="1" applyFont="1" applyFill="1" applyBorder="1" applyAlignment="1">
      <alignment horizontal="justify" vertical="center"/>
    </xf>
    <xf numFmtId="0" fontId="10" fillId="0" borderId="0" xfId="0" applyFont="1"/>
    <xf numFmtId="0" fontId="11" fillId="0" borderId="1" xfId="1" applyNumberFormat="1" applyFont="1" applyFill="1" applyBorder="1" applyAlignment="1">
      <alignment horizontal="center" vertical="center" wrapText="1"/>
    </xf>
    <xf numFmtId="9" fontId="11" fillId="0" borderId="1" xfId="2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 wrapText="1"/>
    </xf>
    <xf numFmtId="168" fontId="0" fillId="0" borderId="0" xfId="0" applyNumberFormat="1"/>
    <xf numFmtId="44" fontId="3" fillId="0" borderId="1" xfId="1" applyFont="1" applyFill="1" applyBorder="1" applyAlignment="1">
      <alignment horizontal="justify" vertical="center" wrapText="1"/>
    </xf>
    <xf numFmtId="10" fontId="11" fillId="0" borderId="1" xfId="0" applyNumberFormat="1" applyFont="1" applyFill="1" applyBorder="1" applyAlignment="1">
      <alignment horizontal="center" vertical="center" wrapText="1"/>
    </xf>
    <xf numFmtId="44" fontId="0" fillId="0" borderId="0" xfId="0" applyNumberFormat="1" applyAlignment="1">
      <alignment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4" fillId="0" borderId="2" xfId="0" applyFont="1" applyBorder="1" applyAlignment="1">
      <alignment vertical="center" wrapText="1"/>
    </xf>
    <xf numFmtId="44" fontId="4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vertical="top"/>
    </xf>
    <xf numFmtId="0" fontId="3" fillId="0" borderId="0" xfId="0" applyFont="1"/>
    <xf numFmtId="44" fontId="3" fillId="0" borderId="1" xfId="1" applyFont="1" applyBorder="1" applyAlignment="1">
      <alignment vertical="center"/>
    </xf>
    <xf numFmtId="0" fontId="3" fillId="0" borderId="0" xfId="0" applyFont="1" applyAlignment="1">
      <alignment vertical="center"/>
    </xf>
    <xf numFmtId="44" fontId="4" fillId="0" borderId="2" xfId="1" applyFont="1" applyBorder="1" applyAlignment="1">
      <alignment vertical="center" wrapText="1"/>
    </xf>
    <xf numFmtId="0" fontId="10" fillId="0" borderId="0" xfId="0" applyFont="1" applyAlignment="1">
      <alignment vertical="center"/>
    </xf>
    <xf numFmtId="10" fontId="3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4" fillId="0" borderId="0" xfId="0" applyFont="1" applyFill="1"/>
    <xf numFmtId="0" fontId="4" fillId="0" borderId="0" xfId="4" applyNumberFormat="1" applyFont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9" fontId="5" fillId="0" borderId="0" xfId="2" applyFont="1" applyFill="1" applyBorder="1" applyAlignment="1">
      <alignment vertical="center" wrapText="1"/>
    </xf>
    <xf numFmtId="9" fontId="11" fillId="0" borderId="0" xfId="2" applyFont="1" applyFill="1" applyBorder="1" applyAlignment="1">
      <alignment horizontal="justify" vertical="center" wrapText="1"/>
    </xf>
    <xf numFmtId="10" fontId="4" fillId="0" borderId="0" xfId="2" applyNumberFormat="1" applyFont="1" applyFill="1" applyBorder="1" applyAlignment="1">
      <alignment horizontal="left" vertical="center" wrapText="1" indent="2"/>
    </xf>
    <xf numFmtId="10" fontId="4" fillId="0" borderId="0" xfId="2" applyNumberFormat="1" applyFont="1" applyAlignment="1">
      <alignment vertical="center" wrapText="1"/>
    </xf>
    <xf numFmtId="9" fontId="4" fillId="0" borderId="0" xfId="2" applyFont="1" applyAlignment="1">
      <alignment horizontal="left" vertical="center"/>
    </xf>
    <xf numFmtId="44" fontId="4" fillId="0" borderId="0" xfId="0" applyNumberFormat="1" applyFont="1" applyAlignment="1">
      <alignment vertical="center"/>
    </xf>
    <xf numFmtId="44" fontId="3" fillId="0" borderId="0" xfId="0" applyNumberFormat="1" applyFont="1"/>
    <xf numFmtId="0" fontId="4" fillId="3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justify" vertical="center"/>
    </xf>
    <xf numFmtId="44" fontId="11" fillId="0" borderId="1" xfId="1" applyFont="1" applyBorder="1" applyAlignment="1">
      <alignment vertical="center"/>
    </xf>
    <xf numFmtId="166" fontId="11" fillId="0" borderId="3" xfId="0" applyNumberFormat="1" applyFont="1" applyFill="1" applyBorder="1" applyAlignment="1">
      <alignment horizontal="center" vertical="center" wrapText="1"/>
    </xf>
    <xf numFmtId="44" fontId="3" fillId="6" borderId="1" xfId="1" applyFont="1" applyFill="1" applyBorder="1" applyAlignment="1">
      <alignment horizontal="justify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3" fillId="6" borderId="1" xfId="3" applyFont="1" applyFill="1" applyBorder="1" applyAlignment="1">
      <alignment vertical="center" wrapText="1"/>
    </xf>
    <xf numFmtId="14" fontId="3" fillId="6" borderId="1" xfId="3" applyNumberFormat="1" applyFont="1" applyFill="1" applyBorder="1" applyAlignment="1">
      <alignment vertical="center" wrapText="1"/>
    </xf>
    <xf numFmtId="0" fontId="14" fillId="0" borderId="0" xfId="0" applyFont="1" applyFill="1" applyBorder="1"/>
    <xf numFmtId="0" fontId="14" fillId="0" borderId="0" xfId="0" applyFont="1" applyAlignment="1">
      <alignment horizontal="left" wrapText="1"/>
    </xf>
    <xf numFmtId="0" fontId="14" fillId="0" borderId="0" xfId="0" applyFont="1" applyAlignment="1">
      <alignment wrapText="1"/>
    </xf>
    <xf numFmtId="0" fontId="15" fillId="0" borderId="0" xfId="0" applyFont="1" applyFill="1"/>
    <xf numFmtId="10" fontId="15" fillId="0" borderId="0" xfId="2" applyNumberFormat="1" applyFont="1" applyFill="1"/>
    <xf numFmtId="0" fontId="18" fillId="0" borderId="0" xfId="0" applyFont="1" applyFill="1"/>
    <xf numFmtId="0" fontId="19" fillId="0" borderId="0" xfId="0" applyFont="1" applyFill="1"/>
    <xf numFmtId="0" fontId="14" fillId="0" borderId="0" xfId="0" applyFont="1" applyFill="1" applyAlignment="1">
      <alignment horizontal="left"/>
    </xf>
    <xf numFmtId="0" fontId="14" fillId="0" borderId="0" xfId="0" applyFont="1" applyFill="1" applyAlignment="1">
      <alignment wrapText="1"/>
    </xf>
    <xf numFmtId="44" fontId="10" fillId="0" borderId="5" xfId="1" applyFont="1" applyBorder="1" applyAlignment="1">
      <alignment horizontal="left" vertical="center" wrapText="1" indent="2"/>
    </xf>
    <xf numFmtId="44" fontId="10" fillId="0" borderId="1" xfId="1" applyFont="1" applyBorder="1" applyAlignment="1">
      <alignment horizontal="left" vertical="center" wrapText="1" indent="2"/>
    </xf>
    <xf numFmtId="9" fontId="14" fillId="0" borderId="1" xfId="0" applyNumberFormat="1" applyFont="1" applyFill="1" applyBorder="1" applyAlignment="1">
      <alignment horizontal="center"/>
    </xf>
    <xf numFmtId="44" fontId="14" fillId="0" borderId="1" xfId="1" applyFont="1" applyFill="1" applyBorder="1"/>
    <xf numFmtId="9" fontId="14" fillId="0" borderId="1" xfId="0" applyNumberFormat="1" applyFont="1" applyBorder="1" applyAlignment="1">
      <alignment horizontal="center"/>
    </xf>
    <xf numFmtId="44" fontId="14" fillId="0" borderId="1" xfId="1" applyFont="1" applyBorder="1"/>
    <xf numFmtId="0" fontId="14" fillId="0" borderId="1" xfId="4" applyNumberFormat="1" applyFont="1" applyBorder="1" applyAlignment="1">
      <alignment horizontal="center" vertical="center"/>
    </xf>
    <xf numFmtId="44" fontId="14" fillId="0" borderId="1" xfId="1" applyFont="1" applyBorder="1" applyAlignment="1">
      <alignment vertical="center"/>
    </xf>
    <xf numFmtId="0" fontId="14" fillId="0" borderId="1" xfId="4" applyNumberFormat="1" applyFont="1" applyBorder="1" applyAlignment="1">
      <alignment horizontal="center"/>
    </xf>
    <xf numFmtId="10" fontId="15" fillId="0" borderId="1" xfId="0" applyNumberFormat="1" applyFont="1" applyBorder="1" applyAlignment="1">
      <alignment horizontal="center"/>
    </xf>
    <xf numFmtId="44" fontId="15" fillId="0" borderId="1" xfId="1" applyFont="1" applyBorder="1"/>
    <xf numFmtId="10" fontId="15" fillId="0" borderId="1" xfId="2" applyNumberFormat="1" applyFont="1" applyBorder="1" applyAlignment="1">
      <alignment horizontal="center"/>
    </xf>
    <xf numFmtId="9" fontId="15" fillId="0" borderId="1" xfId="0" applyNumberFormat="1" applyFont="1" applyBorder="1" applyAlignment="1">
      <alignment horizontal="center"/>
    </xf>
    <xf numFmtId="44" fontId="14" fillId="4" borderId="1" xfId="1" applyFont="1" applyFill="1" applyBorder="1"/>
    <xf numFmtId="44" fontId="20" fillId="0" borderId="0" xfId="1" applyFont="1" applyFill="1" applyBorder="1"/>
    <xf numFmtId="0" fontId="14" fillId="0" borderId="0" xfId="0" applyFont="1" applyAlignment="1">
      <alignment vertical="top"/>
    </xf>
    <xf numFmtId="9" fontId="14" fillId="0" borderId="0" xfId="2" applyFont="1"/>
    <xf numFmtId="44" fontId="14" fillId="0" borderId="0" xfId="0" applyNumberFormat="1" applyFont="1" applyFill="1"/>
    <xf numFmtId="0" fontId="14" fillId="0" borderId="0" xfId="0" applyFont="1" applyFill="1" applyBorder="1" applyAlignment="1">
      <alignment horizontal="left"/>
    </xf>
    <xf numFmtId="9" fontId="14" fillId="0" borderId="0" xfId="2" applyFont="1" applyFill="1"/>
    <xf numFmtId="166" fontId="14" fillId="0" borderId="0" xfId="0" applyNumberFormat="1" applyFont="1" applyFill="1"/>
    <xf numFmtId="44" fontId="14" fillId="0" borderId="0" xfId="0" applyNumberFormat="1" applyFont="1"/>
    <xf numFmtId="4" fontId="14" fillId="0" borderId="0" xfId="0" applyNumberFormat="1" applyFont="1"/>
    <xf numFmtId="0" fontId="1" fillId="0" borderId="0" xfId="0" applyFont="1"/>
    <xf numFmtId="44" fontId="4" fillId="0" borderId="0" xfId="0" applyNumberFormat="1" applyFont="1" applyFill="1" applyBorder="1" applyAlignment="1">
      <alignment horizontal="justify" vertical="center"/>
    </xf>
    <xf numFmtId="0" fontId="4" fillId="0" borderId="2" xfId="0" applyFont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justify" vertical="top" wrapText="1"/>
    </xf>
    <xf numFmtId="0" fontId="24" fillId="0" borderId="0" xfId="0" applyFont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44" fontId="3" fillId="0" borderId="15" xfId="1" applyFont="1" applyBorder="1" applyAlignment="1">
      <alignment horizontal="center" vertical="center" wrapText="1"/>
    </xf>
    <xf numFmtId="44" fontId="3" fillId="0" borderId="15" xfId="1" applyNumberFormat="1" applyFont="1" applyBorder="1" applyAlignment="1">
      <alignment horizontal="center" vertical="center" wrapText="1"/>
    </xf>
    <xf numFmtId="44" fontId="3" fillId="0" borderId="15" xfId="1" applyNumberFormat="1" applyFont="1" applyFill="1" applyBorder="1" applyAlignment="1">
      <alignment horizontal="center" vertical="center" wrapText="1"/>
    </xf>
    <xf numFmtId="44" fontId="11" fillId="0" borderId="15" xfId="1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 wrapText="1"/>
    </xf>
    <xf numFmtId="44" fontId="3" fillId="0" borderId="19" xfId="1" applyNumberFormat="1" applyFont="1" applyBorder="1" applyAlignment="1">
      <alignment horizontal="center" vertical="center" wrapText="1"/>
    </xf>
    <xf numFmtId="44" fontId="11" fillId="0" borderId="15" xfId="1" applyNumberFormat="1" applyFont="1" applyBorder="1" applyAlignment="1">
      <alignment horizontal="center" vertical="center" wrapText="1"/>
    </xf>
    <xf numFmtId="44" fontId="3" fillId="0" borderId="0" xfId="1" applyFont="1" applyBorder="1" applyAlignment="1">
      <alignment horizontal="center" vertical="center" wrapText="1"/>
    </xf>
    <xf numFmtId="44" fontId="4" fillId="0" borderId="6" xfId="0" applyNumberFormat="1" applyFont="1" applyBorder="1" applyAlignment="1">
      <alignment vertical="center" wrapText="1"/>
    </xf>
    <xf numFmtId="44" fontId="4" fillId="0" borderId="15" xfId="0" applyNumberFormat="1" applyFont="1" applyBorder="1" applyAlignment="1">
      <alignment vertical="center" wrapText="1"/>
    </xf>
    <xf numFmtId="0" fontId="4" fillId="3" borderId="1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left" vertical="center" wrapText="1" indent="3"/>
    </xf>
    <xf numFmtId="0" fontId="10" fillId="0" borderId="5" xfId="0" applyFont="1" applyBorder="1" applyAlignment="1">
      <alignment horizontal="left" vertical="center" wrapText="1" indent="3"/>
    </xf>
    <xf numFmtId="0" fontId="10" fillId="0" borderId="0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 indent="2"/>
    </xf>
    <xf numFmtId="0" fontId="10" fillId="0" borderId="4" xfId="0" applyFont="1" applyBorder="1" applyAlignment="1">
      <alignment horizontal="left" vertical="center" wrapText="1" indent="2"/>
    </xf>
    <xf numFmtId="0" fontId="10" fillId="0" borderId="5" xfId="0" applyFont="1" applyBorder="1" applyAlignment="1">
      <alignment horizontal="left" vertical="center" wrapText="1" indent="2"/>
    </xf>
    <xf numFmtId="0" fontId="10" fillId="0" borderId="7" xfId="0" quotePrefix="1" applyFont="1" applyFill="1" applyBorder="1" applyAlignment="1">
      <alignment horizontal="left" vertical="center" wrapText="1"/>
    </xf>
    <xf numFmtId="0" fontId="10" fillId="0" borderId="0" xfId="0" quotePrefix="1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3" borderId="4" xfId="0" applyFont="1" applyFill="1" applyBorder="1" applyAlignment="1">
      <alignment horizontal="center" vertical="top" wrapText="1"/>
    </xf>
    <xf numFmtId="4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</cellXfs>
  <cellStyles count="12">
    <cellStyle name="Estilo 1" xfId="3" xr:uid="{00000000-0005-0000-0000-000000000000}"/>
    <cellStyle name="Estilo 2" xfId="5" xr:uid="{00000000-0005-0000-0000-000001000000}"/>
    <cellStyle name="Moeda" xfId="1" builtinId="4"/>
    <cellStyle name="Moeda 2" xfId="9" xr:uid="{00000000-0005-0000-0000-000003000000}"/>
    <cellStyle name="Moeda 3" xfId="7" xr:uid="{00000000-0005-0000-0000-000004000000}"/>
    <cellStyle name="Normal" xfId="0" builtinId="0"/>
    <cellStyle name="Normal 2" xfId="6" xr:uid="{00000000-0005-0000-0000-000006000000}"/>
    <cellStyle name="Normal 3" xfId="11" xr:uid="{00000000-0005-0000-0000-000007000000}"/>
    <cellStyle name="Porcentagem" xfId="2" builtinId="5"/>
    <cellStyle name="Vírgula" xfId="4" builtinId="3"/>
    <cellStyle name="Vírgula 2" xfId="10" xr:uid="{00000000-0005-0000-0000-00000A000000}"/>
    <cellStyle name="Vírgula 3" xfId="8" xr:uid="{00000000-0005-0000-0000-00000B000000}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241"/>
  <sheetViews>
    <sheetView showGridLines="0" tabSelected="1" view="pageBreakPreview" topLeftCell="A37" zoomScale="85" zoomScaleNormal="90" zoomScaleSheetLayoutView="85" workbookViewId="0">
      <selection activeCell="A8" sqref="A8"/>
    </sheetView>
  </sheetViews>
  <sheetFormatPr defaultRowHeight="12.75"/>
  <cols>
    <col min="1" max="1" width="15.7109375" style="56" customWidth="1"/>
    <col min="2" max="2" width="19.28515625" style="56" customWidth="1"/>
    <col min="3" max="3" width="18.7109375" style="56" customWidth="1"/>
    <col min="4" max="4" width="17.85546875" style="56" customWidth="1"/>
    <col min="5" max="6" width="18.7109375" style="56" customWidth="1"/>
    <col min="7" max="7" width="15.7109375" style="56" customWidth="1"/>
    <col min="8" max="8" width="17.28515625" style="56" customWidth="1"/>
    <col min="9" max="11" width="15.85546875" style="56" customWidth="1"/>
    <col min="12" max="12" width="11.140625" style="56" customWidth="1"/>
    <col min="13" max="16384" width="9.140625" style="56"/>
  </cols>
  <sheetData>
    <row r="1" spans="1:9">
      <c r="A1" s="255" t="s">
        <v>327</v>
      </c>
      <c r="B1" s="255"/>
      <c r="C1" s="255"/>
      <c r="D1" s="255"/>
      <c r="E1" s="255"/>
      <c r="F1" s="255"/>
      <c r="G1" s="255"/>
      <c r="H1" s="129"/>
    </row>
    <row r="2" spans="1:9">
      <c r="A2" s="256" t="s">
        <v>0</v>
      </c>
      <c r="B2" s="256"/>
      <c r="C2" s="256"/>
      <c r="D2" s="256"/>
      <c r="E2" s="256"/>
      <c r="F2" s="256"/>
      <c r="G2" s="256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22" t="s">
        <v>1</v>
      </c>
      <c r="B4" s="240" t="s">
        <v>328</v>
      </c>
      <c r="C4" s="241"/>
      <c r="D4" s="19"/>
      <c r="E4" s="19"/>
      <c r="F4" s="19"/>
      <c r="G4" s="19"/>
      <c r="H4" s="19"/>
      <c r="I4" s="4"/>
    </row>
    <row r="5" spans="1:9">
      <c r="A5" s="22" t="s">
        <v>2</v>
      </c>
      <c r="B5" s="242" t="s">
        <v>140</v>
      </c>
      <c r="C5" s="243"/>
      <c r="D5" s="19"/>
      <c r="E5" s="19"/>
      <c r="F5" s="19"/>
      <c r="G5" s="19"/>
      <c r="H5" s="19"/>
      <c r="I5" s="4"/>
    </row>
    <row r="7" spans="1:9">
      <c r="A7" s="22" t="s">
        <v>189</v>
      </c>
      <c r="B7" s="244"/>
      <c r="C7" s="245"/>
      <c r="D7" s="22" t="s">
        <v>27</v>
      </c>
      <c r="E7" s="247" t="s">
        <v>140</v>
      </c>
      <c r="F7" s="248"/>
      <c r="G7" s="19"/>
      <c r="H7" s="19"/>
    </row>
    <row r="8" spans="1:9">
      <c r="D8" s="19"/>
      <c r="E8" s="19"/>
      <c r="F8" s="19"/>
      <c r="G8" s="19"/>
      <c r="H8" s="19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3</v>
      </c>
      <c r="B10" s="5"/>
      <c r="C10" s="5"/>
      <c r="D10" s="5"/>
      <c r="E10" s="5"/>
      <c r="F10" s="5"/>
      <c r="G10" s="5"/>
      <c r="H10" s="5"/>
      <c r="I10" s="135"/>
    </row>
    <row r="11" spans="1:9">
      <c r="A11" s="127" t="s">
        <v>4</v>
      </c>
      <c r="B11" s="216" t="s">
        <v>5</v>
      </c>
      <c r="C11" s="216"/>
      <c r="D11" s="216"/>
      <c r="E11" s="237" t="s">
        <v>140</v>
      </c>
      <c r="F11" s="237"/>
      <c r="G11" s="14"/>
    </row>
    <row r="12" spans="1:9">
      <c r="A12" s="127" t="s">
        <v>6</v>
      </c>
      <c r="B12" s="216" t="s">
        <v>7</v>
      </c>
      <c r="C12" s="216"/>
      <c r="D12" s="216"/>
      <c r="E12" s="234"/>
      <c r="F12" s="234"/>
      <c r="G12" s="14"/>
    </row>
    <row r="13" spans="1:9">
      <c r="A13" s="127" t="s">
        <v>8</v>
      </c>
      <c r="B13" s="216" t="s">
        <v>9</v>
      </c>
      <c r="C13" s="216"/>
      <c r="D13" s="216"/>
      <c r="E13" s="234"/>
      <c r="F13" s="234"/>
      <c r="G13" s="14"/>
    </row>
    <row r="14" spans="1:9">
      <c r="A14" s="127" t="s">
        <v>10</v>
      </c>
      <c r="B14" s="216" t="s">
        <v>11</v>
      </c>
      <c r="C14" s="216"/>
      <c r="D14" s="216"/>
      <c r="E14" s="234">
        <v>30</v>
      </c>
      <c r="F14" s="234"/>
      <c r="G14" s="14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12</v>
      </c>
      <c r="B16" s="5"/>
      <c r="C16" s="5"/>
      <c r="D16" s="5"/>
      <c r="E16" s="5"/>
      <c r="F16" s="5"/>
      <c r="G16" s="5"/>
      <c r="H16" s="5"/>
      <c r="I16" s="135"/>
    </row>
    <row r="17" spans="1:9" s="136" customFormat="1" ht="36" customHeight="1">
      <c r="A17" s="230" t="s">
        <v>13</v>
      </c>
      <c r="B17" s="230"/>
      <c r="C17" s="126" t="s">
        <v>14</v>
      </c>
      <c r="D17" s="235" t="s">
        <v>26</v>
      </c>
      <c r="E17" s="235"/>
      <c r="F17" s="16"/>
      <c r="G17" s="16"/>
    </row>
    <row r="18" spans="1:9" ht="14.25">
      <c r="A18" s="234" t="s">
        <v>15</v>
      </c>
      <c r="B18" s="234"/>
      <c r="C18" s="127" t="s">
        <v>16</v>
      </c>
      <c r="D18" s="236">
        <v>1128.5999999999999</v>
      </c>
      <c r="E18" s="236"/>
      <c r="F18" s="14"/>
      <c r="G18" s="14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17</v>
      </c>
      <c r="B20" s="5"/>
      <c r="C20" s="5"/>
      <c r="D20" s="5"/>
      <c r="E20" s="5"/>
      <c r="F20" s="5"/>
      <c r="G20" s="5"/>
      <c r="H20" s="5"/>
      <c r="I20" s="135"/>
    </row>
    <row r="21" spans="1:9">
      <c r="A21" s="5" t="s">
        <v>18</v>
      </c>
      <c r="B21" s="5"/>
      <c r="C21" s="5"/>
      <c r="D21" s="5"/>
      <c r="E21" s="5"/>
      <c r="F21" s="5"/>
      <c r="G21" s="5"/>
      <c r="H21" s="5"/>
      <c r="I21" s="135"/>
    </row>
    <row r="22" spans="1:9" ht="15.75" customHeight="1">
      <c r="A22" s="235" t="s">
        <v>19</v>
      </c>
      <c r="B22" s="235"/>
      <c r="C22" s="235"/>
      <c r="D22" s="235"/>
      <c r="E22" s="235"/>
      <c r="F22" s="15"/>
      <c r="G22" s="15"/>
    </row>
    <row r="23" spans="1:9" ht="25.5">
      <c r="A23" s="127">
        <v>1</v>
      </c>
      <c r="B23" s="212" t="s">
        <v>20</v>
      </c>
      <c r="C23" s="213"/>
      <c r="D23" s="214"/>
      <c r="E23" s="127" t="s">
        <v>15</v>
      </c>
      <c r="G23" s="14"/>
    </row>
    <row r="24" spans="1:9" ht="15" customHeight="1">
      <c r="A24" s="127">
        <v>2</v>
      </c>
      <c r="B24" s="212" t="s">
        <v>21</v>
      </c>
      <c r="C24" s="213"/>
      <c r="D24" s="214"/>
      <c r="E24" s="127" t="s">
        <v>22</v>
      </c>
      <c r="G24" s="14"/>
    </row>
    <row r="25" spans="1:9" ht="15" customHeight="1">
      <c r="A25" s="127">
        <v>3</v>
      </c>
      <c r="B25" s="212" t="s">
        <v>23</v>
      </c>
      <c r="C25" s="213"/>
      <c r="D25" s="214"/>
      <c r="E25" s="34"/>
      <c r="F25" s="171" t="s">
        <v>347</v>
      </c>
      <c r="G25" s="14"/>
    </row>
    <row r="26" spans="1:9" ht="27.75" customHeight="1">
      <c r="A26" s="127">
        <v>4</v>
      </c>
      <c r="B26" s="212" t="s">
        <v>24</v>
      </c>
      <c r="C26" s="213"/>
      <c r="D26" s="214"/>
      <c r="E26" s="137" t="s">
        <v>289</v>
      </c>
      <c r="G26" s="14"/>
    </row>
    <row r="27" spans="1:9" ht="15" customHeight="1">
      <c r="A27" s="127">
        <v>5</v>
      </c>
      <c r="B27" s="212" t="s">
        <v>25</v>
      </c>
      <c r="C27" s="213"/>
      <c r="D27" s="214"/>
      <c r="E27" s="138"/>
      <c r="G27" s="14"/>
    </row>
    <row r="28" spans="1:9">
      <c r="A28" s="23" t="s">
        <v>241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135"/>
    </row>
    <row r="30" spans="1:9">
      <c r="A30" s="5" t="s">
        <v>28</v>
      </c>
      <c r="B30" s="5"/>
      <c r="C30" s="5"/>
      <c r="D30" s="5"/>
      <c r="E30" s="5"/>
      <c r="F30" s="5"/>
      <c r="G30" s="5"/>
      <c r="H30" s="5"/>
      <c r="I30" s="135"/>
    </row>
    <row r="31" spans="1:9" ht="26.25" customHeight="1">
      <c r="A31" s="126">
        <v>1</v>
      </c>
      <c r="B31" s="209" t="s">
        <v>29</v>
      </c>
      <c r="C31" s="210"/>
      <c r="D31" s="126" t="s">
        <v>191</v>
      </c>
      <c r="E31" s="126" t="s">
        <v>30</v>
      </c>
      <c r="F31" s="16"/>
      <c r="G31" s="16"/>
      <c r="H31" s="139"/>
    </row>
    <row r="32" spans="1:9">
      <c r="A32" s="127" t="s">
        <v>4</v>
      </c>
      <c r="B32" s="212" t="s">
        <v>31</v>
      </c>
      <c r="C32" s="213"/>
      <c r="D32" s="10" t="s">
        <v>140</v>
      </c>
      <c r="E32" s="35">
        <f>E25</f>
        <v>0</v>
      </c>
      <c r="F32" s="14"/>
      <c r="G32" s="14"/>
      <c r="H32" s="139"/>
    </row>
    <row r="33" spans="1:9" ht="15" customHeight="1">
      <c r="A33" s="127" t="s">
        <v>6</v>
      </c>
      <c r="B33" s="212" t="s">
        <v>32</v>
      </c>
      <c r="C33" s="213"/>
      <c r="D33" s="37">
        <v>0</v>
      </c>
      <c r="E33" s="35">
        <f>$E$32*D33</f>
        <v>0</v>
      </c>
      <c r="F33" s="14"/>
      <c r="G33" s="14"/>
      <c r="H33" s="139"/>
    </row>
    <row r="34" spans="1:9" ht="15" customHeight="1">
      <c r="A34" s="127" t="s">
        <v>8</v>
      </c>
      <c r="B34" s="212" t="s">
        <v>33</v>
      </c>
      <c r="C34" s="213"/>
      <c r="D34" s="37">
        <v>0</v>
      </c>
      <c r="E34" s="35">
        <f t="shared" ref="E34:E38" si="0">$E$32*D34</f>
        <v>0</v>
      </c>
      <c r="F34" s="14"/>
      <c r="G34" s="14"/>
      <c r="H34" s="139"/>
    </row>
    <row r="35" spans="1:9">
      <c r="A35" s="127" t="s">
        <v>10</v>
      </c>
      <c r="B35" s="212" t="s">
        <v>34</v>
      </c>
      <c r="C35" s="213"/>
      <c r="D35" s="37">
        <v>0</v>
      </c>
      <c r="E35" s="35">
        <f t="shared" si="0"/>
        <v>0</v>
      </c>
      <c r="F35" s="14"/>
      <c r="G35" s="14"/>
      <c r="H35" s="139"/>
    </row>
    <row r="36" spans="1:9" ht="15" customHeight="1">
      <c r="A36" s="127" t="s">
        <v>35</v>
      </c>
      <c r="B36" s="212" t="s">
        <v>36</v>
      </c>
      <c r="C36" s="213"/>
      <c r="D36" s="37">
        <v>0</v>
      </c>
      <c r="E36" s="35">
        <f t="shared" si="0"/>
        <v>0</v>
      </c>
      <c r="F36" s="14"/>
      <c r="G36" s="14"/>
      <c r="H36" s="139"/>
    </row>
    <row r="37" spans="1:9" ht="23.25" customHeight="1">
      <c r="A37" s="127" t="s">
        <v>37</v>
      </c>
      <c r="B37" s="212" t="s">
        <v>38</v>
      </c>
      <c r="C37" s="213"/>
      <c r="D37" s="37">
        <v>0</v>
      </c>
      <c r="E37" s="35">
        <f t="shared" si="0"/>
        <v>0</v>
      </c>
      <c r="F37" s="14"/>
      <c r="G37" s="14"/>
      <c r="H37" s="139"/>
    </row>
    <row r="38" spans="1:9">
      <c r="A38" s="127" t="s">
        <v>39</v>
      </c>
      <c r="B38" s="212" t="s">
        <v>40</v>
      </c>
      <c r="C38" s="213"/>
      <c r="D38" s="37">
        <v>0</v>
      </c>
      <c r="E38" s="35">
        <f t="shared" si="0"/>
        <v>0</v>
      </c>
      <c r="F38" s="14"/>
      <c r="G38" s="14"/>
      <c r="H38" s="139"/>
    </row>
    <row r="39" spans="1:9">
      <c r="A39" s="209" t="s">
        <v>41</v>
      </c>
      <c r="B39" s="210"/>
      <c r="C39" s="210"/>
      <c r="D39" s="28" t="s">
        <v>140</v>
      </c>
      <c r="E39" s="36">
        <f>SUM(E32:E38)</f>
        <v>0</v>
      </c>
      <c r="F39" s="15"/>
      <c r="G39" s="15"/>
      <c r="H39" s="15"/>
    </row>
    <row r="40" spans="1:9" ht="27" customHeight="1">
      <c r="A40" s="246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40" s="246"/>
      <c r="C40" s="246"/>
      <c r="D40" s="246"/>
      <c r="E40" s="246"/>
      <c r="F40" s="31"/>
      <c r="G40" s="31"/>
    </row>
    <row r="41" spans="1:9">
      <c r="B41" s="5"/>
      <c r="C41" s="5"/>
      <c r="D41" s="5"/>
      <c r="E41" s="5"/>
      <c r="F41" s="5"/>
      <c r="G41" s="5"/>
      <c r="H41" s="5"/>
      <c r="I41" s="135"/>
    </row>
    <row r="42" spans="1:9">
      <c r="A42" s="5" t="s">
        <v>42</v>
      </c>
      <c r="B42" s="5"/>
      <c r="C42" s="5"/>
      <c r="D42" s="5"/>
      <c r="E42" s="5"/>
      <c r="F42" s="5"/>
      <c r="G42" s="5"/>
      <c r="H42" s="5"/>
      <c r="I42" s="135"/>
    </row>
    <row r="43" spans="1:9">
      <c r="A43" s="5" t="s">
        <v>43</v>
      </c>
      <c r="B43" s="5"/>
      <c r="C43" s="5"/>
      <c r="D43" s="5"/>
      <c r="E43" s="5"/>
      <c r="F43" s="5"/>
      <c r="G43" s="5"/>
      <c r="H43" s="5"/>
      <c r="I43" s="135"/>
    </row>
    <row r="44" spans="1:9" ht="51">
      <c r="A44" s="121" t="s">
        <v>44</v>
      </c>
      <c r="B44" s="204" t="s">
        <v>45</v>
      </c>
      <c r="C44" s="204"/>
      <c r="D44" s="204"/>
      <c r="E44" s="121" t="s">
        <v>194</v>
      </c>
      <c r="F44" s="75"/>
      <c r="G44" s="16"/>
    </row>
    <row r="45" spans="1:9" ht="15" customHeight="1">
      <c r="A45" s="127" t="s">
        <v>4</v>
      </c>
      <c r="B45" s="216" t="s">
        <v>46</v>
      </c>
      <c r="C45" s="216"/>
      <c r="D45" s="216"/>
      <c r="E45" s="35">
        <f>E39/12</f>
        <v>0</v>
      </c>
      <c r="F45" s="88" t="s">
        <v>279</v>
      </c>
      <c r="G45" s="14"/>
    </row>
    <row r="46" spans="1:9" ht="15" customHeight="1">
      <c r="A46" s="127" t="s">
        <v>6</v>
      </c>
      <c r="B46" s="216" t="s">
        <v>47</v>
      </c>
      <c r="C46" s="216"/>
      <c r="D46" s="216"/>
      <c r="E46" s="35">
        <f>(E39/12)+((E39*1/3)/12)</f>
        <v>0</v>
      </c>
      <c r="F46" s="88" t="s">
        <v>280</v>
      </c>
      <c r="G46" s="14"/>
    </row>
    <row r="47" spans="1:9">
      <c r="A47" s="230" t="s">
        <v>41</v>
      </c>
      <c r="B47" s="230"/>
      <c r="C47" s="230"/>
      <c r="D47" s="230"/>
      <c r="E47" s="36">
        <f>SUM(E45:E46)</f>
        <v>0</v>
      </c>
      <c r="F47" s="76"/>
      <c r="G47" s="15"/>
    </row>
    <row r="48" spans="1:9" s="141" customFormat="1" ht="31.5" customHeight="1">
      <c r="A48" s="233" t="s">
        <v>242</v>
      </c>
      <c r="B48" s="233"/>
      <c r="C48" s="233"/>
      <c r="D48" s="233"/>
      <c r="E48" s="233"/>
      <c r="F48" s="233"/>
      <c r="G48" s="31"/>
      <c r="H48" s="117"/>
      <c r="I48" s="140"/>
    </row>
    <row r="49" spans="1:12" s="141" customFormat="1" ht="31.5" customHeight="1">
      <c r="A49" s="221" t="s">
        <v>243</v>
      </c>
      <c r="B49" s="221"/>
      <c r="C49" s="221"/>
      <c r="D49" s="221"/>
      <c r="E49" s="221"/>
      <c r="F49" s="221"/>
      <c r="G49" s="31"/>
      <c r="H49" s="32"/>
      <c r="I49" s="140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48</v>
      </c>
      <c r="B51" s="5"/>
      <c r="C51" s="5"/>
      <c r="D51" s="5"/>
      <c r="E51" s="5"/>
      <c r="F51" s="5"/>
      <c r="G51" s="5"/>
      <c r="H51" s="5"/>
      <c r="I51" s="135"/>
    </row>
    <row r="52" spans="1:12" ht="38.25">
      <c r="A52" s="121" t="s">
        <v>49</v>
      </c>
      <c r="B52" s="204" t="s">
        <v>50</v>
      </c>
      <c r="C52" s="204"/>
      <c r="D52" s="121" t="s">
        <v>51</v>
      </c>
      <c r="E52" s="121" t="s">
        <v>192</v>
      </c>
      <c r="F52" s="121" t="s">
        <v>193</v>
      </c>
      <c r="G52" s="122"/>
    </row>
    <row r="53" spans="1:12">
      <c r="A53" s="127" t="s">
        <v>4</v>
      </c>
      <c r="B53" s="216" t="s">
        <v>52</v>
      </c>
      <c r="C53" s="216"/>
      <c r="D53" s="30">
        <v>0.2</v>
      </c>
      <c r="E53" s="35">
        <f>(E39*D53)+(E47*D53)</f>
        <v>0</v>
      </c>
      <c r="F53" s="35">
        <f>(E39*D53)+(E47*D53)</f>
        <v>0</v>
      </c>
      <c r="G53" s="88" t="s">
        <v>271</v>
      </c>
    </row>
    <row r="54" spans="1:12">
      <c r="A54" s="127" t="s">
        <v>6</v>
      </c>
      <c r="B54" s="216" t="s">
        <v>53</v>
      </c>
      <c r="C54" s="216"/>
      <c r="D54" s="30">
        <v>2.5000000000000001E-2</v>
      </c>
      <c r="E54" s="35">
        <f>(E39+E47)*D54</f>
        <v>0</v>
      </c>
      <c r="F54" s="35" t="s">
        <v>140</v>
      </c>
      <c r="G54" s="88" t="s">
        <v>272</v>
      </c>
    </row>
    <row r="55" spans="1:12">
      <c r="A55" s="127" t="s">
        <v>8</v>
      </c>
      <c r="B55" s="216" t="s">
        <v>54</v>
      </c>
      <c r="C55" s="216"/>
      <c r="D55" s="94">
        <v>0.02</v>
      </c>
      <c r="E55" s="35">
        <f>(E47+E39)*D55</f>
        <v>0</v>
      </c>
      <c r="F55" s="35">
        <f>(E47+E39)*D55</f>
        <v>0</v>
      </c>
      <c r="G55" s="88" t="s">
        <v>273</v>
      </c>
      <c r="H55" s="142"/>
      <c r="I55" s="110"/>
      <c r="J55" s="110"/>
    </row>
    <row r="56" spans="1:12">
      <c r="A56" s="127" t="s">
        <v>10</v>
      </c>
      <c r="B56" s="216" t="s">
        <v>55</v>
      </c>
      <c r="C56" s="216"/>
      <c r="D56" s="107">
        <v>1.4999999999999999E-2</v>
      </c>
      <c r="E56" s="35">
        <f>(E47+E39)*D56</f>
        <v>0</v>
      </c>
      <c r="F56" s="35" t="s">
        <v>140</v>
      </c>
      <c r="G56" s="88" t="s">
        <v>274</v>
      </c>
      <c r="H56" s="57"/>
    </row>
    <row r="57" spans="1:12">
      <c r="A57" s="127" t="s">
        <v>35</v>
      </c>
      <c r="B57" s="216" t="s">
        <v>56</v>
      </c>
      <c r="C57" s="216"/>
      <c r="D57" s="30">
        <v>0.01</v>
      </c>
      <c r="E57" s="35">
        <f>(E39+E47)*D57</f>
        <v>0</v>
      </c>
      <c r="F57" s="35" t="s">
        <v>140</v>
      </c>
      <c r="G57" s="88" t="s">
        <v>275</v>
      </c>
      <c r="H57" s="57"/>
    </row>
    <row r="58" spans="1:12">
      <c r="A58" s="127" t="s">
        <v>37</v>
      </c>
      <c r="B58" s="216" t="s">
        <v>57</v>
      </c>
      <c r="C58" s="216"/>
      <c r="D58" s="30">
        <v>6.0000000000000001E-3</v>
      </c>
      <c r="E58" s="35">
        <f>(E39+E47)*D58</f>
        <v>0</v>
      </c>
      <c r="F58" s="35" t="s">
        <v>140</v>
      </c>
      <c r="G58" s="88" t="s">
        <v>276</v>
      </c>
      <c r="H58" s="57"/>
    </row>
    <row r="59" spans="1:12">
      <c r="A59" s="127" t="s">
        <v>39</v>
      </c>
      <c r="B59" s="216" t="s">
        <v>58</v>
      </c>
      <c r="C59" s="216"/>
      <c r="D59" s="30">
        <v>2E-3</v>
      </c>
      <c r="E59" s="35">
        <f>(E39+E47)*D59</f>
        <v>0</v>
      </c>
      <c r="F59" s="35" t="s">
        <v>140</v>
      </c>
      <c r="G59" s="88" t="s">
        <v>277</v>
      </c>
      <c r="H59" s="57"/>
    </row>
    <row r="60" spans="1:12">
      <c r="A60" s="127" t="s">
        <v>59</v>
      </c>
      <c r="B60" s="216" t="s">
        <v>60</v>
      </c>
      <c r="C60" s="216"/>
      <c r="D60" s="30">
        <v>0.08</v>
      </c>
      <c r="E60" s="35">
        <f>(E39+E47)*D60</f>
        <v>0</v>
      </c>
      <c r="F60" s="35">
        <f>(E39+E47)*D60</f>
        <v>0</v>
      </c>
      <c r="G60" s="88" t="s">
        <v>278</v>
      </c>
      <c r="H60" s="57"/>
    </row>
    <row r="61" spans="1:12">
      <c r="A61" s="230" t="s">
        <v>61</v>
      </c>
      <c r="B61" s="230"/>
      <c r="C61" s="230"/>
      <c r="D61" s="230"/>
      <c r="E61" s="39">
        <f>SUM(E53:E60)</f>
        <v>0</v>
      </c>
      <c r="F61" s="39">
        <f>SUM(F53:F60)</f>
        <v>0</v>
      </c>
      <c r="G61" s="77"/>
      <c r="H61" s="143"/>
      <c r="I61" s="144"/>
      <c r="J61" s="110"/>
      <c r="K61" s="145"/>
      <c r="L61" s="110"/>
    </row>
    <row r="62" spans="1:12">
      <c r="A62" s="230" t="s">
        <v>196</v>
      </c>
      <c r="B62" s="230"/>
      <c r="C62" s="230"/>
      <c r="D62" s="230"/>
      <c r="E62" s="45" t="e">
        <f>E61/(E39+E47)</f>
        <v>#DIV/0!</v>
      </c>
      <c r="F62" s="45" t="e">
        <f>F61/(E39+E47)</f>
        <v>#DIV/0!</v>
      </c>
      <c r="G62" s="78"/>
      <c r="H62" s="110"/>
      <c r="I62" s="110"/>
      <c r="J62" s="110"/>
      <c r="K62" s="110"/>
      <c r="L62" s="110"/>
    </row>
    <row r="63" spans="1:12">
      <c r="A63" s="23" t="s">
        <v>244</v>
      </c>
      <c r="B63" s="5"/>
      <c r="C63" s="5"/>
      <c r="D63" s="5"/>
      <c r="E63" s="5"/>
      <c r="F63" s="5"/>
      <c r="G63" s="5"/>
      <c r="H63" s="55"/>
      <c r="I63" s="146"/>
      <c r="J63" s="110"/>
      <c r="K63" s="110"/>
      <c r="L63" s="110"/>
    </row>
    <row r="64" spans="1:12">
      <c r="A64" s="23" t="s">
        <v>245</v>
      </c>
      <c r="B64" s="5"/>
      <c r="C64" s="5"/>
      <c r="D64" s="5"/>
      <c r="E64" s="5"/>
      <c r="F64" s="5"/>
      <c r="G64" s="5"/>
      <c r="H64" s="5"/>
      <c r="I64" s="135"/>
    </row>
    <row r="65" spans="1:9">
      <c r="A65" s="23" t="s">
        <v>246</v>
      </c>
      <c r="B65" s="5"/>
      <c r="C65" s="5"/>
      <c r="D65" s="5"/>
      <c r="E65" s="5"/>
      <c r="F65" s="5"/>
      <c r="G65" s="5"/>
      <c r="H65" s="5"/>
      <c r="I65" s="135"/>
    </row>
    <row r="66" spans="1:9">
      <c r="A66" s="5"/>
      <c r="B66" s="5"/>
      <c r="C66" s="5"/>
      <c r="D66" s="5"/>
      <c r="E66" s="5"/>
      <c r="F66" s="5"/>
      <c r="G66" s="5"/>
      <c r="H66" s="5"/>
      <c r="I66" s="135"/>
    </row>
    <row r="67" spans="1:9">
      <c r="A67" s="5" t="s">
        <v>62</v>
      </c>
      <c r="B67" s="5"/>
      <c r="C67" s="5"/>
      <c r="D67" s="5"/>
      <c r="E67" s="5"/>
      <c r="F67" s="5"/>
      <c r="G67" s="5"/>
      <c r="H67" s="5"/>
      <c r="I67" s="135"/>
    </row>
    <row r="68" spans="1:9">
      <c r="A68" s="121" t="s">
        <v>63</v>
      </c>
      <c r="B68" s="204" t="s">
        <v>64</v>
      </c>
      <c r="C68" s="204"/>
      <c r="D68" s="204"/>
      <c r="E68" s="121" t="s">
        <v>30</v>
      </c>
      <c r="F68" s="40"/>
      <c r="G68" s="16"/>
    </row>
    <row r="69" spans="1:9">
      <c r="A69" s="127" t="s">
        <v>4</v>
      </c>
      <c r="B69" s="212" t="s">
        <v>65</v>
      </c>
      <c r="C69" s="213"/>
      <c r="D69" s="214"/>
      <c r="E69" s="93">
        <f>'2.3-Transporte'!B7</f>
        <v>0</v>
      </c>
      <c r="F69" s="88" t="s">
        <v>258</v>
      </c>
      <c r="G69" s="14"/>
    </row>
    <row r="70" spans="1:9" ht="15.75" customHeight="1">
      <c r="A70" s="127" t="s">
        <v>6</v>
      </c>
      <c r="B70" s="212" t="s">
        <v>66</v>
      </c>
      <c r="C70" s="213"/>
      <c r="D70" s="214"/>
      <c r="E70" s="93">
        <f>'2.3-Aux. Refeição-Alimentação'!B6</f>
        <v>0</v>
      </c>
      <c r="F70" s="88" t="s">
        <v>294</v>
      </c>
      <c r="G70" s="14"/>
    </row>
    <row r="71" spans="1:9" ht="15.75" customHeight="1">
      <c r="A71" s="127" t="s">
        <v>8</v>
      </c>
      <c r="B71" s="212" t="s">
        <v>67</v>
      </c>
      <c r="C71" s="213"/>
      <c r="D71" s="214"/>
      <c r="E71" s="93">
        <v>0</v>
      </c>
      <c r="F71" s="88" t="s">
        <v>266</v>
      </c>
      <c r="G71" s="14"/>
    </row>
    <row r="72" spans="1:9" ht="29.25" customHeight="1">
      <c r="A72" s="127" t="s">
        <v>10</v>
      </c>
      <c r="B72" s="212" t="s">
        <v>290</v>
      </c>
      <c r="C72" s="213"/>
      <c r="D72" s="214"/>
      <c r="E72" s="93">
        <v>0</v>
      </c>
      <c r="F72" s="88"/>
      <c r="G72" s="14"/>
    </row>
    <row r="73" spans="1:9">
      <c r="A73" s="127" t="s">
        <v>35</v>
      </c>
      <c r="B73" s="212" t="s">
        <v>291</v>
      </c>
      <c r="C73" s="213"/>
      <c r="D73" s="214"/>
      <c r="E73" s="93">
        <v>0</v>
      </c>
      <c r="F73" s="106" t="s">
        <v>270</v>
      </c>
      <c r="G73" s="14"/>
    </row>
    <row r="74" spans="1:9">
      <c r="A74" s="127" t="s">
        <v>37</v>
      </c>
      <c r="B74" s="212" t="s">
        <v>40</v>
      </c>
      <c r="C74" s="213"/>
      <c r="D74" s="214"/>
      <c r="E74" s="93">
        <v>0</v>
      </c>
      <c r="F74" s="88"/>
      <c r="G74" s="14"/>
    </row>
    <row r="75" spans="1:9" ht="17.25" customHeight="1">
      <c r="A75" s="230" t="s">
        <v>41</v>
      </c>
      <c r="B75" s="230"/>
      <c r="C75" s="230"/>
      <c r="D75" s="230"/>
      <c r="E75" s="36">
        <f>SUM(E69:E74)</f>
        <v>0</v>
      </c>
      <c r="F75" s="15"/>
      <c r="G75" s="15"/>
    </row>
    <row r="76" spans="1:9">
      <c r="A76" s="23" t="s">
        <v>247</v>
      </c>
      <c r="B76" s="23"/>
      <c r="C76" s="23"/>
      <c r="D76" s="23"/>
      <c r="E76" s="23"/>
      <c r="F76" s="23"/>
      <c r="G76" s="23"/>
      <c r="H76" s="5"/>
      <c r="I76" s="135"/>
    </row>
    <row r="77" spans="1:9" ht="26.25" customHeight="1">
      <c r="A77" s="221" t="s">
        <v>248</v>
      </c>
      <c r="B77" s="221"/>
      <c r="C77" s="221"/>
      <c r="D77" s="221"/>
      <c r="E77" s="221"/>
      <c r="F77" s="221"/>
      <c r="G77" s="221"/>
      <c r="H77" s="5"/>
      <c r="I77" s="135"/>
    </row>
    <row r="78" spans="1:9">
      <c r="A78" s="5"/>
      <c r="B78" s="5"/>
      <c r="C78" s="5"/>
      <c r="D78" s="5"/>
      <c r="E78" s="5"/>
      <c r="F78" s="5"/>
      <c r="G78" s="5"/>
      <c r="H78" s="5"/>
      <c r="I78" s="135"/>
    </row>
    <row r="79" spans="1:9">
      <c r="A79" s="5" t="s">
        <v>68</v>
      </c>
      <c r="B79" s="5"/>
      <c r="C79" s="5"/>
      <c r="D79" s="5"/>
      <c r="E79" s="5"/>
      <c r="F79" s="5"/>
      <c r="G79" s="79"/>
      <c r="H79" s="5"/>
      <c r="I79" s="135"/>
    </row>
    <row r="80" spans="1:9" ht="38.25">
      <c r="A80" s="121">
        <v>2</v>
      </c>
      <c r="B80" s="204" t="s">
        <v>69</v>
      </c>
      <c r="C80" s="204"/>
      <c r="D80" s="204"/>
      <c r="E80" s="121" t="s">
        <v>192</v>
      </c>
      <c r="F80" s="121" t="s">
        <v>193</v>
      </c>
      <c r="G80" s="122"/>
    </row>
    <row r="81" spans="1:22">
      <c r="A81" s="127" t="s">
        <v>44</v>
      </c>
      <c r="B81" s="216" t="s">
        <v>45</v>
      </c>
      <c r="C81" s="216"/>
      <c r="D81" s="216"/>
      <c r="E81" s="38">
        <f>E47</f>
        <v>0</v>
      </c>
      <c r="F81" s="38">
        <f>E47</f>
        <v>0</v>
      </c>
      <c r="G81" s="80"/>
    </row>
    <row r="82" spans="1:22">
      <c r="A82" s="127" t="s">
        <v>49</v>
      </c>
      <c r="B82" s="216" t="s">
        <v>50</v>
      </c>
      <c r="C82" s="216"/>
      <c r="D82" s="216"/>
      <c r="E82" s="38">
        <f>E61</f>
        <v>0</v>
      </c>
      <c r="F82" s="38">
        <f>F61</f>
        <v>0</v>
      </c>
      <c r="G82" s="80"/>
    </row>
    <row r="83" spans="1:22">
      <c r="A83" s="127" t="s">
        <v>63</v>
      </c>
      <c r="B83" s="216" t="s">
        <v>64</v>
      </c>
      <c r="C83" s="216"/>
      <c r="D83" s="216"/>
      <c r="E83" s="38">
        <f>E75</f>
        <v>0</v>
      </c>
      <c r="F83" s="38">
        <f>E75</f>
        <v>0</v>
      </c>
      <c r="G83" s="80"/>
    </row>
    <row r="84" spans="1:22">
      <c r="A84" s="209" t="s">
        <v>41</v>
      </c>
      <c r="B84" s="210"/>
      <c r="C84" s="210"/>
      <c r="D84" s="211"/>
      <c r="E84" s="39">
        <f>SUM(E81:E83)</f>
        <v>0</v>
      </c>
      <c r="F84" s="39">
        <f t="shared" ref="F84" si="1">SUM(F81:F83)</f>
        <v>0</v>
      </c>
      <c r="G84" s="115"/>
    </row>
    <row r="85" spans="1:22">
      <c r="A85" s="3"/>
      <c r="B85" s="3"/>
      <c r="C85" s="3"/>
      <c r="D85" s="3"/>
      <c r="E85" s="3"/>
      <c r="F85" s="3"/>
      <c r="G85" s="3"/>
    </row>
    <row r="86" spans="1:22">
      <c r="A86" s="109" t="s">
        <v>70</v>
      </c>
      <c r="B86" s="108"/>
      <c r="C86" s="108"/>
      <c r="D86" s="108"/>
      <c r="E86" s="108"/>
      <c r="F86" s="108"/>
      <c r="G86" s="5"/>
      <c r="H86" s="5"/>
      <c r="I86" s="135"/>
    </row>
    <row r="87" spans="1:22" ht="38.25">
      <c r="A87" s="121">
        <v>3</v>
      </c>
      <c r="B87" s="204" t="s">
        <v>71</v>
      </c>
      <c r="C87" s="204"/>
      <c r="D87" s="204"/>
      <c r="E87" s="121" t="s">
        <v>192</v>
      </c>
      <c r="F87" s="121" t="s">
        <v>193</v>
      </c>
      <c r="G87" s="122"/>
      <c r="H87" s="16"/>
    </row>
    <row r="88" spans="1:22" s="141" customFormat="1">
      <c r="A88" s="49" t="s">
        <v>4</v>
      </c>
      <c r="B88" s="215" t="s">
        <v>72</v>
      </c>
      <c r="C88" s="215"/>
      <c r="D88" s="215"/>
      <c r="E88" s="93">
        <f>(E39/12)*5%</f>
        <v>0</v>
      </c>
      <c r="F88" s="93">
        <f>(E39/12)*5%</f>
        <v>0</v>
      </c>
      <c r="G88" s="46" t="s">
        <v>281</v>
      </c>
      <c r="H88" s="46"/>
      <c r="I88" s="147"/>
      <c r="J88" s="147"/>
      <c r="K88" s="147"/>
      <c r="L88" s="147"/>
      <c r="M88" s="147"/>
      <c r="N88" s="147"/>
    </row>
    <row r="89" spans="1:22" s="141" customFormat="1">
      <c r="A89" s="49" t="s">
        <v>6</v>
      </c>
      <c r="B89" s="215" t="s">
        <v>73</v>
      </c>
      <c r="C89" s="215"/>
      <c r="D89" s="215"/>
      <c r="E89" s="93">
        <f>E88*8%</f>
        <v>0</v>
      </c>
      <c r="F89" s="93">
        <f>F88*8%</f>
        <v>0</v>
      </c>
      <c r="G89" s="46" t="s">
        <v>195</v>
      </c>
      <c r="H89" s="46"/>
    </row>
    <row r="90" spans="1:22" s="141" customFormat="1" ht="27" customHeight="1">
      <c r="A90" s="222" t="s">
        <v>8</v>
      </c>
      <c r="B90" s="216" t="s">
        <v>74</v>
      </c>
      <c r="C90" s="216"/>
      <c r="D90" s="216"/>
      <c r="E90" s="93">
        <f>E91+E92</f>
        <v>0</v>
      </c>
      <c r="F90" s="93">
        <f>F91+F92</f>
        <v>0</v>
      </c>
      <c r="G90" s="231" t="s">
        <v>293</v>
      </c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232"/>
    </row>
    <row r="91" spans="1:22" s="141" customFormat="1">
      <c r="A91" s="223"/>
      <c r="B91" s="225" t="s">
        <v>197</v>
      </c>
      <c r="C91" s="226"/>
      <c r="D91" s="227"/>
      <c r="E91" s="148">
        <f>(((E39+E45+E46)*40%)*8%)*0%</f>
        <v>0</v>
      </c>
      <c r="F91" s="148">
        <f>(((E39+E45+E46)*40%)*8%)*0%</f>
        <v>0</v>
      </c>
      <c r="G91" s="46"/>
      <c r="H91" s="46"/>
    </row>
    <row r="92" spans="1:22" s="141" customFormat="1" ht="15" customHeight="1">
      <c r="A92" s="224"/>
      <c r="B92" s="225" t="s">
        <v>198</v>
      </c>
      <c r="C92" s="226"/>
      <c r="D92" s="227"/>
      <c r="E92" s="148">
        <f>(((E39+E45+E46)*10%)*8%)*0%</f>
        <v>0</v>
      </c>
      <c r="F92" s="148">
        <f>(((E39+E45+E46)*10%)*8%)*0%</f>
        <v>0</v>
      </c>
      <c r="G92" s="46"/>
      <c r="H92" s="46"/>
    </row>
    <row r="93" spans="1:22" s="141" customFormat="1">
      <c r="A93" s="127" t="s">
        <v>10</v>
      </c>
      <c r="B93" s="216" t="s">
        <v>75</v>
      </c>
      <c r="C93" s="216"/>
      <c r="D93" s="216"/>
      <c r="E93" s="35">
        <f>(((E39/30)/12)*7)*100%</f>
        <v>0</v>
      </c>
      <c r="F93" s="35">
        <f>(((E39/30)/12)*7)*100%</f>
        <v>0</v>
      </c>
      <c r="G93" s="46" t="s">
        <v>295</v>
      </c>
      <c r="H93" s="46"/>
    </row>
    <row r="94" spans="1:22" s="141" customFormat="1" ht="29.25" customHeight="1">
      <c r="A94" s="124" t="s">
        <v>35</v>
      </c>
      <c r="B94" s="217" t="s">
        <v>76</v>
      </c>
      <c r="C94" s="217"/>
      <c r="D94" s="217"/>
      <c r="E94" s="35" t="e">
        <f>E93*E62</f>
        <v>#DIV/0!</v>
      </c>
      <c r="F94" s="35" t="e">
        <f>F93*F62</f>
        <v>#DIV/0!</v>
      </c>
      <c r="G94" s="46" t="s">
        <v>267</v>
      </c>
      <c r="H94" s="48"/>
    </row>
    <row r="95" spans="1:22" s="141" customFormat="1" ht="29.25" customHeight="1">
      <c r="A95" s="42" t="s">
        <v>37</v>
      </c>
      <c r="B95" s="216" t="s">
        <v>77</v>
      </c>
      <c r="C95" s="216"/>
      <c r="D95" s="216"/>
      <c r="E95" s="41">
        <f>SUM(E96:E97)</f>
        <v>0</v>
      </c>
      <c r="F95" s="35">
        <f>SUM(F96:F97)</f>
        <v>0</v>
      </c>
      <c r="G95" s="46" t="s">
        <v>268</v>
      </c>
      <c r="H95" s="48"/>
    </row>
    <row r="96" spans="1:22" s="141" customFormat="1">
      <c r="A96" s="43"/>
      <c r="B96" s="249" t="s">
        <v>197</v>
      </c>
      <c r="C96" s="249"/>
      <c r="D96" s="249"/>
      <c r="E96" s="148">
        <f>(((E39+E45+E46)*40%)*8%)*100%</f>
        <v>0</v>
      </c>
      <c r="F96" s="149">
        <f>(((E39+E45+E46)*40%)*8%)*100%</f>
        <v>0</v>
      </c>
      <c r="G96" s="46" t="s">
        <v>199</v>
      </c>
      <c r="H96" s="46"/>
    </row>
    <row r="97" spans="1:27" s="141" customFormat="1">
      <c r="A97" s="44"/>
      <c r="B97" s="249" t="s">
        <v>198</v>
      </c>
      <c r="C97" s="249"/>
      <c r="D97" s="249"/>
      <c r="E97" s="148">
        <f>(((E39+E45+E46)*10%)*8%)*100%</f>
        <v>0</v>
      </c>
      <c r="F97" s="149">
        <f>(((E39+E45+E46)*10%)*8%)*100%</f>
        <v>0</v>
      </c>
      <c r="G97" s="46" t="s">
        <v>269</v>
      </c>
      <c r="H97" s="14"/>
    </row>
    <row r="98" spans="1:27">
      <c r="A98" s="218" t="s">
        <v>41</v>
      </c>
      <c r="B98" s="219"/>
      <c r="C98" s="219"/>
      <c r="D98" s="220"/>
      <c r="E98" s="36" t="e">
        <f>SUM(E88,E89,E90,E93,E94,E95)</f>
        <v>#DIV/0!</v>
      </c>
      <c r="F98" s="36" t="e">
        <f>SUM(F88,F89,F90,F93,F94,F95)</f>
        <v>#DIV/0!</v>
      </c>
      <c r="G98" s="77"/>
      <c r="H98" s="15"/>
    </row>
    <row r="99" spans="1:27">
      <c r="A99" s="2"/>
      <c r="B99" s="2"/>
      <c r="C99" s="2"/>
      <c r="D99" s="2"/>
      <c r="E99" s="2"/>
      <c r="F99" s="2"/>
      <c r="G99" s="2"/>
    </row>
    <row r="100" spans="1:27">
      <c r="A100" s="6" t="s">
        <v>78</v>
      </c>
      <c r="B100" s="6"/>
      <c r="C100" s="6"/>
      <c r="D100" s="6"/>
      <c r="E100" s="119"/>
      <c r="F100" s="6"/>
      <c r="G100" s="6"/>
      <c r="H100" s="5"/>
      <c r="I100" s="135"/>
    </row>
    <row r="101" spans="1:27" ht="8.25" customHeight="1">
      <c r="A101" s="5"/>
      <c r="B101" s="5"/>
      <c r="C101" s="5"/>
      <c r="D101" s="5"/>
      <c r="E101" s="5"/>
      <c r="F101" s="5"/>
      <c r="G101" s="5"/>
      <c r="H101" s="5"/>
      <c r="I101" s="135"/>
    </row>
    <row r="102" spans="1:27" s="141" customFormat="1" ht="41.25" customHeight="1">
      <c r="A102" s="221" t="s">
        <v>249</v>
      </c>
      <c r="B102" s="221"/>
      <c r="C102" s="221"/>
      <c r="D102" s="221"/>
      <c r="E102" s="221"/>
      <c r="F102" s="221"/>
      <c r="G102" s="221"/>
      <c r="H102" s="32"/>
      <c r="I102" s="140"/>
    </row>
    <row r="103" spans="1:27" s="141" customFormat="1">
      <c r="A103" s="221" t="s">
        <v>250</v>
      </c>
      <c r="B103" s="221"/>
      <c r="C103" s="221"/>
      <c r="D103" s="221"/>
      <c r="E103" s="221"/>
      <c r="F103" s="221"/>
      <c r="G103" s="221"/>
      <c r="H103" s="32"/>
      <c r="I103" s="140"/>
    </row>
    <row r="104" spans="1:27">
      <c r="A104" s="5"/>
      <c r="B104" s="5"/>
      <c r="C104" s="5"/>
      <c r="D104" s="5"/>
      <c r="E104" s="5"/>
      <c r="F104" s="5"/>
      <c r="G104" s="5"/>
      <c r="H104" s="5"/>
      <c r="I104" s="135"/>
    </row>
    <row r="105" spans="1:27">
      <c r="A105" s="5" t="s">
        <v>79</v>
      </c>
      <c r="B105" s="5"/>
      <c r="C105" s="5"/>
      <c r="D105" s="5"/>
      <c r="E105" s="5"/>
      <c r="F105" s="5"/>
      <c r="G105" s="5"/>
      <c r="H105" s="118"/>
      <c r="I105" s="135"/>
    </row>
    <row r="106" spans="1:27" ht="38.25">
      <c r="A106" s="126" t="s">
        <v>80</v>
      </c>
      <c r="B106" s="230" t="s">
        <v>81</v>
      </c>
      <c r="C106" s="230"/>
      <c r="D106" s="230"/>
      <c r="E106" s="121" t="s">
        <v>192</v>
      </c>
      <c r="F106" s="121" t="s">
        <v>193</v>
      </c>
      <c r="G106" s="122"/>
      <c r="H106" s="116"/>
    </row>
    <row r="107" spans="1:27" ht="74.25" customHeight="1">
      <c r="A107" s="127" t="s">
        <v>4</v>
      </c>
      <c r="B107" s="216" t="s">
        <v>82</v>
      </c>
      <c r="C107" s="216"/>
      <c r="D107" s="216"/>
      <c r="E107" s="134">
        <v>0</v>
      </c>
      <c r="F107" s="134">
        <v>0</v>
      </c>
      <c r="G107" s="228" t="s">
        <v>296</v>
      </c>
      <c r="H107" s="229"/>
      <c r="I107" s="229"/>
      <c r="J107" s="229"/>
      <c r="K107" s="229"/>
      <c r="L107" s="229"/>
      <c r="M107" s="229"/>
      <c r="N107" s="229"/>
      <c r="O107" s="229"/>
      <c r="P107" s="229"/>
      <c r="Q107" s="229"/>
      <c r="R107" s="229"/>
      <c r="S107" s="229"/>
      <c r="T107" s="229"/>
      <c r="U107" s="229"/>
      <c r="V107" s="229"/>
      <c r="W107" s="229"/>
      <c r="X107" s="229"/>
      <c r="Y107" s="229"/>
      <c r="Z107" s="229"/>
      <c r="AA107" s="229"/>
    </row>
    <row r="108" spans="1:27">
      <c r="A108" s="127" t="s">
        <v>6</v>
      </c>
      <c r="B108" s="216" t="s">
        <v>81</v>
      </c>
      <c r="C108" s="216"/>
      <c r="D108" s="216"/>
      <c r="E108" s="35">
        <f>((E39/30)/12)*1</f>
        <v>0</v>
      </c>
      <c r="F108" s="35">
        <f>((E39/30)/12)*1</f>
        <v>0</v>
      </c>
      <c r="G108" s="46" t="s">
        <v>215</v>
      </c>
      <c r="H108" s="46"/>
    </row>
    <row r="109" spans="1:27">
      <c r="A109" s="127" t="s">
        <v>8</v>
      </c>
      <c r="B109" s="216" t="s">
        <v>83</v>
      </c>
      <c r="C109" s="216"/>
      <c r="D109" s="216"/>
      <c r="E109" s="35">
        <f>(((E39/30)/12*5)*1.5%)</f>
        <v>0</v>
      </c>
      <c r="F109" s="35">
        <f>(((E39/30)/12*5)*1.5%)</f>
        <v>0</v>
      </c>
      <c r="G109" s="46" t="s">
        <v>216</v>
      </c>
      <c r="H109" s="46"/>
    </row>
    <row r="110" spans="1:27" ht="15" customHeight="1">
      <c r="A110" s="127" t="s">
        <v>10</v>
      </c>
      <c r="B110" s="216" t="s">
        <v>84</v>
      </c>
      <c r="C110" s="216"/>
      <c r="D110" s="216"/>
      <c r="E110" s="35">
        <f>(((E39/30)/12)*15)*8%</f>
        <v>0</v>
      </c>
      <c r="F110" s="35">
        <f>(((E39/30)/12)*15)*8%</f>
        <v>0</v>
      </c>
      <c r="G110" s="46" t="s">
        <v>200</v>
      </c>
      <c r="H110" s="46"/>
    </row>
    <row r="111" spans="1:27" ht="15" customHeight="1">
      <c r="A111" s="127" t="s">
        <v>35</v>
      </c>
      <c r="B111" s="216" t="s">
        <v>85</v>
      </c>
      <c r="C111" s="216"/>
      <c r="D111" s="216"/>
      <c r="E111" s="35" t="s">
        <v>140</v>
      </c>
      <c r="F111" s="35" t="s">
        <v>140</v>
      </c>
      <c r="G111" s="46" t="s">
        <v>203</v>
      </c>
      <c r="H111" s="46"/>
    </row>
    <row r="112" spans="1:27">
      <c r="A112" s="127" t="s">
        <v>37</v>
      </c>
      <c r="B112" s="216" t="s">
        <v>40</v>
      </c>
      <c r="C112" s="216"/>
      <c r="D112" s="216"/>
      <c r="E112" s="35">
        <f>(((E39/30)/12)*5*40%)</f>
        <v>0</v>
      </c>
      <c r="F112" s="35">
        <f>(((E39/30)/12)*5*40%)</f>
        <v>0</v>
      </c>
      <c r="G112" s="47" t="s">
        <v>217</v>
      </c>
      <c r="H112" s="47"/>
    </row>
    <row r="113" spans="1:9" ht="26.25" customHeight="1">
      <c r="A113" s="127" t="s">
        <v>39</v>
      </c>
      <c r="B113" s="216" t="s">
        <v>201</v>
      </c>
      <c r="C113" s="216"/>
      <c r="D113" s="216"/>
      <c r="E113" s="35" t="e">
        <f>(E108+E109+E110+E112)*E62</f>
        <v>#DIV/0!</v>
      </c>
      <c r="F113" s="35" t="e">
        <f>(F108+F109+F110+F112)*F62</f>
        <v>#DIV/0!</v>
      </c>
      <c r="G113" s="46" t="s">
        <v>202</v>
      </c>
      <c r="H113" s="46"/>
    </row>
    <row r="114" spans="1:9">
      <c r="A114" s="230" t="s">
        <v>41</v>
      </c>
      <c r="B114" s="230"/>
      <c r="C114" s="230"/>
      <c r="D114" s="230"/>
      <c r="E114" s="36" t="e">
        <f>SUM(E107:E113)</f>
        <v>#DIV/0!</v>
      </c>
      <c r="F114" s="36" t="e">
        <f t="shared" ref="F114" si="2">SUM(F107:F113)</f>
        <v>#DIV/0!</v>
      </c>
      <c r="G114" s="77"/>
      <c r="H114" s="15"/>
    </row>
    <row r="115" spans="1:9" ht="31.5" customHeight="1">
      <c r="A115" s="221" t="s">
        <v>251</v>
      </c>
      <c r="B115" s="221"/>
      <c r="C115" s="221"/>
      <c r="D115" s="221"/>
      <c r="E115" s="221"/>
      <c r="F115" s="221"/>
      <c r="G115" s="221"/>
    </row>
    <row r="116" spans="1:9">
      <c r="B116" s="5"/>
      <c r="C116" s="5"/>
      <c r="D116" s="5"/>
      <c r="E116" s="5"/>
      <c r="F116" s="5"/>
      <c r="G116" s="5"/>
      <c r="H116" s="40"/>
      <c r="I116" s="135"/>
    </row>
    <row r="117" spans="1:9" s="110" customFormat="1">
      <c r="A117" s="55" t="s">
        <v>205</v>
      </c>
      <c r="B117" s="55"/>
      <c r="C117" s="55"/>
      <c r="D117" s="55"/>
      <c r="E117" s="55"/>
      <c r="F117" s="55"/>
      <c r="G117" s="55"/>
      <c r="H117" s="40"/>
      <c r="I117" s="146"/>
    </row>
    <row r="118" spans="1:9" ht="38.25">
      <c r="A118" s="126" t="s">
        <v>209</v>
      </c>
      <c r="B118" s="230" t="s">
        <v>210</v>
      </c>
      <c r="C118" s="230"/>
      <c r="D118" s="230"/>
      <c r="E118" s="121" t="s">
        <v>192</v>
      </c>
      <c r="F118" s="121" t="s">
        <v>193</v>
      </c>
      <c r="G118" s="122"/>
      <c r="H118" s="40"/>
      <c r="I118" s="135"/>
    </row>
    <row r="119" spans="1:9">
      <c r="A119" s="127" t="s">
        <v>4</v>
      </c>
      <c r="B119" s="216" t="s">
        <v>204</v>
      </c>
      <c r="C119" s="216"/>
      <c r="D119" s="216"/>
      <c r="E119" s="35">
        <f>(((E39+(E39*1/3))*(4/12))/12)*2%</f>
        <v>0</v>
      </c>
      <c r="F119" s="35">
        <f>(((E39+(E39*1/3))*(4/12))/12)*2%</f>
        <v>0</v>
      </c>
      <c r="G119" s="46" t="s">
        <v>213</v>
      </c>
      <c r="H119" s="46"/>
      <c r="I119" s="135"/>
    </row>
    <row r="120" spans="1:9" ht="26.25" customHeight="1">
      <c r="A120" s="127" t="s">
        <v>6</v>
      </c>
      <c r="B120" s="216" t="s">
        <v>206</v>
      </c>
      <c r="C120" s="216"/>
      <c r="D120" s="216"/>
      <c r="E120" s="35" t="e">
        <f>E119*E62</f>
        <v>#DIV/0!</v>
      </c>
      <c r="F120" s="35" t="e">
        <f>F119*F62</f>
        <v>#DIV/0!</v>
      </c>
      <c r="G120" s="46" t="s">
        <v>211</v>
      </c>
      <c r="H120" s="46"/>
      <c r="I120" s="135"/>
    </row>
    <row r="121" spans="1:9" ht="44.25" customHeight="1">
      <c r="A121" s="127" t="s">
        <v>8</v>
      </c>
      <c r="B121" s="216" t="s">
        <v>207</v>
      </c>
      <c r="C121" s="216"/>
      <c r="D121" s="216"/>
      <c r="E121" s="35" t="e">
        <f>(((E39+E45)*(4/12))*2%)*E62</f>
        <v>#DIV/0!</v>
      </c>
      <c r="F121" s="35" t="e">
        <f>(((E39+E45)*(4/12))*2%)*F62</f>
        <v>#DIV/0!</v>
      </c>
      <c r="G121" s="46" t="s">
        <v>214</v>
      </c>
      <c r="H121" s="46"/>
      <c r="I121" s="135"/>
    </row>
    <row r="122" spans="1:9">
      <c r="A122" s="127" t="s">
        <v>10</v>
      </c>
      <c r="B122" s="216" t="s">
        <v>208</v>
      </c>
      <c r="C122" s="216"/>
      <c r="D122" s="216"/>
      <c r="E122" s="35" t="s">
        <v>140</v>
      </c>
      <c r="F122" s="35" t="s">
        <v>140</v>
      </c>
      <c r="G122" s="77"/>
      <c r="H122" s="40"/>
      <c r="I122" s="135"/>
    </row>
    <row r="123" spans="1:9" ht="15" customHeight="1">
      <c r="A123" s="230" t="s">
        <v>41</v>
      </c>
      <c r="B123" s="230"/>
      <c r="C123" s="230"/>
      <c r="D123" s="230"/>
      <c r="E123" s="36" t="e">
        <f>SUM(E119:E122)</f>
        <v>#DIV/0!</v>
      </c>
      <c r="F123" s="36" t="e">
        <f>SUM(F119:F122)</f>
        <v>#DIV/0!</v>
      </c>
      <c r="G123" s="77"/>
      <c r="H123" s="40"/>
      <c r="I123" s="135"/>
    </row>
    <row r="124" spans="1:9" ht="15" customHeight="1">
      <c r="B124" s="5"/>
      <c r="C124" s="5"/>
      <c r="D124" s="5"/>
      <c r="E124" s="5"/>
      <c r="F124" s="5"/>
      <c r="G124" s="5"/>
      <c r="H124" s="40"/>
      <c r="I124" s="135"/>
    </row>
    <row r="125" spans="1:9">
      <c r="A125" s="5" t="s">
        <v>86</v>
      </c>
      <c r="B125" s="5"/>
      <c r="C125" s="5"/>
      <c r="D125" s="5"/>
      <c r="E125" s="5"/>
      <c r="F125" s="5"/>
      <c r="G125" s="5"/>
      <c r="H125" s="5"/>
      <c r="I125" s="135"/>
    </row>
    <row r="126" spans="1:9" ht="38.25">
      <c r="A126" s="126" t="s">
        <v>87</v>
      </c>
      <c r="B126" s="209" t="s">
        <v>88</v>
      </c>
      <c r="C126" s="210"/>
      <c r="D126" s="211"/>
      <c r="E126" s="121" t="s">
        <v>192</v>
      </c>
      <c r="F126" s="121" t="s">
        <v>193</v>
      </c>
      <c r="G126" s="122"/>
    </row>
    <row r="127" spans="1:9" ht="15" customHeight="1">
      <c r="A127" s="127" t="s">
        <v>4</v>
      </c>
      <c r="B127" s="212" t="s">
        <v>89</v>
      </c>
      <c r="C127" s="213"/>
      <c r="D127" s="214"/>
      <c r="E127" s="52" t="s">
        <v>140</v>
      </c>
      <c r="F127" s="49" t="s">
        <v>140</v>
      </c>
      <c r="G127" s="46" t="s">
        <v>212</v>
      </c>
      <c r="H127" s="46"/>
    </row>
    <row r="128" spans="1:9">
      <c r="A128" s="209" t="s">
        <v>41</v>
      </c>
      <c r="B128" s="210"/>
      <c r="C128" s="210"/>
      <c r="D128" s="211"/>
      <c r="E128" s="29" t="str">
        <f>E127</f>
        <v>-</v>
      </c>
      <c r="F128" s="29" t="str">
        <f t="shared" ref="F128" si="3">F127</f>
        <v>-</v>
      </c>
      <c r="G128" s="81"/>
    </row>
    <row r="129" spans="1:9" ht="29.25" customHeight="1">
      <c r="A129" s="221" t="s">
        <v>252</v>
      </c>
      <c r="B129" s="221"/>
      <c r="C129" s="221"/>
      <c r="D129" s="221"/>
      <c r="E129" s="221"/>
      <c r="F129" s="221"/>
      <c r="G129" s="221"/>
    </row>
    <row r="130" spans="1:9">
      <c r="B130" s="5"/>
      <c r="C130" s="5"/>
      <c r="D130" s="5"/>
      <c r="E130" s="5"/>
      <c r="F130" s="5"/>
      <c r="G130" s="5"/>
      <c r="H130" s="5"/>
      <c r="I130" s="135"/>
    </row>
    <row r="131" spans="1:9">
      <c r="A131" s="5" t="s">
        <v>90</v>
      </c>
      <c r="B131" s="5"/>
      <c r="C131" s="5"/>
      <c r="D131" s="5"/>
      <c r="E131" s="5"/>
      <c r="F131" s="5"/>
      <c r="G131" s="5"/>
      <c r="H131" s="5"/>
      <c r="I131" s="135"/>
    </row>
    <row r="132" spans="1:9" ht="38.25">
      <c r="A132" s="121">
        <v>4</v>
      </c>
      <c r="B132" s="238" t="s">
        <v>91</v>
      </c>
      <c r="C132" s="257"/>
      <c r="D132" s="239"/>
      <c r="E132" s="121" t="s">
        <v>192</v>
      </c>
      <c r="F132" s="121" t="s">
        <v>193</v>
      </c>
      <c r="G132" s="122"/>
    </row>
    <row r="133" spans="1:9">
      <c r="A133" s="127" t="s">
        <v>80</v>
      </c>
      <c r="B133" s="212" t="s">
        <v>81</v>
      </c>
      <c r="C133" s="213"/>
      <c r="D133" s="214"/>
      <c r="E133" s="35" t="e">
        <f>E114</f>
        <v>#DIV/0!</v>
      </c>
      <c r="F133" s="35" t="e">
        <f>F114</f>
        <v>#DIV/0!</v>
      </c>
      <c r="G133" s="77"/>
    </row>
    <row r="134" spans="1:9" ht="15" customHeight="1">
      <c r="A134" s="127" t="s">
        <v>209</v>
      </c>
      <c r="B134" s="212" t="s">
        <v>218</v>
      </c>
      <c r="C134" s="213"/>
      <c r="D134" s="214"/>
      <c r="E134" s="50" t="e">
        <f>E123</f>
        <v>#DIV/0!</v>
      </c>
      <c r="F134" s="50" t="e">
        <f t="shared" ref="F134" si="4">F123</f>
        <v>#DIV/0!</v>
      </c>
      <c r="G134" s="82"/>
    </row>
    <row r="135" spans="1:9">
      <c r="A135" s="127" t="s">
        <v>87</v>
      </c>
      <c r="B135" s="212" t="s">
        <v>88</v>
      </c>
      <c r="C135" s="213"/>
      <c r="D135" s="214"/>
      <c r="E135" s="50" t="str">
        <f>E128</f>
        <v>-</v>
      </c>
      <c r="F135" s="50" t="str">
        <f t="shared" ref="F135" si="5">F128</f>
        <v>-</v>
      </c>
      <c r="G135" s="82"/>
    </row>
    <row r="136" spans="1:9">
      <c r="A136" s="209" t="s">
        <v>41</v>
      </c>
      <c r="B136" s="210"/>
      <c r="C136" s="210"/>
      <c r="D136" s="211"/>
      <c r="E136" s="51" t="e">
        <f>SUM(E133:E135)</f>
        <v>#DIV/0!</v>
      </c>
      <c r="F136" s="51" t="e">
        <f t="shared" ref="F136" si="6">SUM(F133:F135)</f>
        <v>#DIV/0!</v>
      </c>
      <c r="G136" s="83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92</v>
      </c>
      <c r="B138" s="6"/>
      <c r="C138" s="6"/>
      <c r="D138" s="6"/>
      <c r="E138" s="6"/>
      <c r="F138" s="6"/>
      <c r="G138" s="6"/>
      <c r="H138" s="5"/>
      <c r="I138" s="135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126">
        <v>5</v>
      </c>
      <c r="B140" s="230" t="s">
        <v>93</v>
      </c>
      <c r="C140" s="230"/>
      <c r="D140" s="126" t="s">
        <v>30</v>
      </c>
      <c r="E140" s="16"/>
      <c r="F140" s="16"/>
      <c r="G140" s="16"/>
    </row>
    <row r="141" spans="1:9">
      <c r="A141" s="127" t="s">
        <v>4</v>
      </c>
      <c r="B141" s="216" t="s">
        <v>287</v>
      </c>
      <c r="C141" s="216"/>
      <c r="D141" s="93">
        <f>'ANEXO IV-Uniformes e EPIs'!G10</f>
        <v>0</v>
      </c>
      <c r="E141" s="46" t="s">
        <v>286</v>
      </c>
      <c r="F141" s="14"/>
      <c r="G141" s="14"/>
    </row>
    <row r="142" spans="1:9">
      <c r="A142" s="127" t="s">
        <v>6</v>
      </c>
      <c r="B142" s="216" t="s">
        <v>282</v>
      </c>
      <c r="C142" s="216"/>
      <c r="D142" s="35">
        <f>'ANEXO II-Materiais e Produtos'!I36/2</f>
        <v>0</v>
      </c>
      <c r="E142" s="46" t="s">
        <v>285</v>
      </c>
      <c r="F142" s="14"/>
      <c r="G142" s="14"/>
    </row>
    <row r="143" spans="1:9">
      <c r="A143" s="127" t="s">
        <v>8</v>
      </c>
      <c r="B143" s="216" t="s">
        <v>283</v>
      </c>
      <c r="C143" s="216"/>
      <c r="D143" s="35">
        <f>'ANEXO III-Equip. e Utensílios'!F21/2</f>
        <v>0</v>
      </c>
      <c r="E143" s="46" t="s">
        <v>284</v>
      </c>
      <c r="F143" s="14"/>
      <c r="G143" s="14"/>
    </row>
    <row r="144" spans="1:9">
      <c r="A144" s="127" t="s">
        <v>35</v>
      </c>
      <c r="B144" s="216" t="s">
        <v>40</v>
      </c>
      <c r="C144" s="216"/>
      <c r="D144" s="35">
        <v>0</v>
      </c>
      <c r="E144" s="46"/>
      <c r="F144" s="14"/>
      <c r="G144" s="14"/>
    </row>
    <row r="145" spans="1:21">
      <c r="A145" s="230" t="s">
        <v>41</v>
      </c>
      <c r="B145" s="230"/>
      <c r="C145" s="230"/>
      <c r="D145" s="36">
        <f>SUM(D141:D144)</f>
        <v>0</v>
      </c>
      <c r="E145" s="15"/>
      <c r="F145" s="15"/>
      <c r="G145" s="15"/>
    </row>
    <row r="146" spans="1:21">
      <c r="A146" s="23" t="s">
        <v>253</v>
      </c>
      <c r="B146" s="23"/>
      <c r="C146" s="23"/>
      <c r="D146" s="23"/>
      <c r="E146" s="23"/>
      <c r="F146" s="23"/>
      <c r="G146" s="23"/>
      <c r="H146" s="5"/>
      <c r="I146" s="135"/>
    </row>
    <row r="147" spans="1:21" ht="31.5" customHeight="1">
      <c r="A147" s="221" t="s">
        <v>254</v>
      </c>
      <c r="B147" s="221"/>
      <c r="C147" s="221"/>
      <c r="D147" s="221"/>
      <c r="E147" s="221"/>
      <c r="F147" s="221"/>
      <c r="G147" s="221"/>
      <c r="H147" s="5"/>
      <c r="I147" s="135"/>
    </row>
    <row r="148" spans="1:21">
      <c r="A148" s="5"/>
      <c r="B148" s="5"/>
      <c r="C148" s="5"/>
      <c r="D148" s="5"/>
      <c r="E148" s="5"/>
      <c r="F148" s="5"/>
      <c r="G148" s="5"/>
      <c r="H148" s="5"/>
      <c r="I148" s="135"/>
    </row>
    <row r="149" spans="1:21">
      <c r="A149" s="6" t="s">
        <v>94</v>
      </c>
      <c r="B149" s="6"/>
      <c r="C149" s="6"/>
      <c r="D149" s="6"/>
      <c r="E149" s="6"/>
      <c r="F149" s="6"/>
      <c r="G149" s="6"/>
      <c r="H149" s="5"/>
      <c r="I149" s="135"/>
    </row>
    <row r="150" spans="1:21">
      <c r="A150" s="3"/>
      <c r="B150" s="3"/>
      <c r="C150" s="3"/>
      <c r="D150" s="3"/>
      <c r="E150" s="3"/>
      <c r="F150" s="3"/>
      <c r="G150" s="3"/>
    </row>
    <row r="151" spans="1:21" ht="27" customHeight="1">
      <c r="A151" s="251">
        <v>6</v>
      </c>
      <c r="B151" s="253" t="s">
        <v>95</v>
      </c>
      <c r="C151" s="254"/>
      <c r="D151" s="204" t="s">
        <v>219</v>
      </c>
      <c r="E151" s="204"/>
      <c r="F151" s="204" t="s">
        <v>220</v>
      </c>
      <c r="G151" s="204"/>
      <c r="H151" s="204" t="s">
        <v>193</v>
      </c>
      <c r="I151" s="204"/>
      <c r="J151" s="205"/>
      <c r="K151" s="205"/>
    </row>
    <row r="152" spans="1:21">
      <c r="A152" s="252"/>
      <c r="B152" s="218"/>
      <c r="C152" s="220"/>
      <c r="D152" s="121" t="s">
        <v>223</v>
      </c>
      <c r="E152" s="121" t="s">
        <v>224</v>
      </c>
      <c r="F152" s="121" t="s">
        <v>223</v>
      </c>
      <c r="G152" s="121" t="s">
        <v>224</v>
      </c>
      <c r="H152" s="121" t="s">
        <v>223</v>
      </c>
      <c r="I152" s="121" t="s">
        <v>224</v>
      </c>
      <c r="J152" s="122"/>
      <c r="K152" s="122"/>
    </row>
    <row r="153" spans="1:21">
      <c r="A153" s="127" t="s">
        <v>4</v>
      </c>
      <c r="B153" s="212" t="s">
        <v>96</v>
      </c>
      <c r="C153" s="214"/>
      <c r="D153" s="150">
        <v>7.0000000000000007E-2</v>
      </c>
      <c r="E153" s="93" t="e">
        <f>(E39+E84+E98+E136+D145)*D153</f>
        <v>#DIV/0!</v>
      </c>
      <c r="F153" s="150">
        <f>D153</f>
        <v>7.0000000000000007E-2</v>
      </c>
      <c r="G153" s="93" t="e">
        <f>(E39+E84+E98+E136+D145)*F153</f>
        <v>#DIV/0!</v>
      </c>
      <c r="H153" s="150">
        <f>F153</f>
        <v>7.0000000000000007E-2</v>
      </c>
      <c r="I153" s="93" t="e">
        <f>(E39+F84+F98+F136+D145)*H153</f>
        <v>#DIV/0!</v>
      </c>
      <c r="J153" s="46" t="s">
        <v>221</v>
      </c>
      <c r="K153" s="110"/>
      <c r="L153" s="110"/>
      <c r="M153" s="110"/>
      <c r="N153" s="110"/>
      <c r="O153" s="110"/>
      <c r="P153" s="110"/>
      <c r="Q153" s="110"/>
      <c r="R153" s="110"/>
      <c r="S153" s="110"/>
      <c r="T153" s="110"/>
    </row>
    <row r="154" spans="1:21">
      <c r="A154" s="127" t="s">
        <v>6</v>
      </c>
      <c r="B154" s="212" t="s">
        <v>97</v>
      </c>
      <c r="C154" s="214"/>
      <c r="D154" s="150">
        <v>0.1</v>
      </c>
      <c r="E154" s="151" t="e">
        <f>(E39+E84+E98+E136+D145+E153)*D154</f>
        <v>#DIV/0!</v>
      </c>
      <c r="F154" s="150">
        <f>D154</f>
        <v>0.1</v>
      </c>
      <c r="G154" s="93" t="e">
        <f>(E39+E84+E98+E136+D145+G153)*F154</f>
        <v>#DIV/0!</v>
      </c>
      <c r="H154" s="150">
        <f>F154</f>
        <v>0.1</v>
      </c>
      <c r="I154" s="93" t="e">
        <f>(E39+F84+F98+F136+D145+I153)*H154</f>
        <v>#DIV/0!</v>
      </c>
      <c r="J154" s="46" t="s">
        <v>222</v>
      </c>
      <c r="K154" s="110"/>
      <c r="L154" s="110"/>
      <c r="M154" s="110"/>
      <c r="N154" s="110"/>
      <c r="O154" s="110"/>
      <c r="P154" s="110"/>
      <c r="Q154" s="110"/>
      <c r="R154" s="110"/>
      <c r="S154" s="110"/>
      <c r="T154" s="110"/>
    </row>
    <row r="155" spans="1:21">
      <c r="A155" s="127" t="s">
        <v>8</v>
      </c>
      <c r="B155" s="212" t="s">
        <v>98</v>
      </c>
      <c r="C155" s="214"/>
      <c r="D155" s="152" t="s">
        <v>140</v>
      </c>
      <c r="E155" s="153" t="e">
        <f>E157+E160+E161</f>
        <v>#DIV/0!</v>
      </c>
      <c r="F155" s="152" t="s">
        <v>140</v>
      </c>
      <c r="G155" s="153" t="e">
        <f>G157+G160+G161</f>
        <v>#DIV/0!</v>
      </c>
      <c r="H155" s="152" t="s">
        <v>140</v>
      </c>
      <c r="I155" s="153" t="e">
        <f>I157+I160+I161</f>
        <v>#DIV/0!</v>
      </c>
      <c r="J155" s="46" t="s">
        <v>257</v>
      </c>
    </row>
    <row r="156" spans="1:21" s="57" customFormat="1" ht="28.5" customHeight="1">
      <c r="A156" s="54"/>
      <c r="B156" s="206" t="s">
        <v>225</v>
      </c>
      <c r="C156" s="207"/>
      <c r="D156" s="154">
        <f>1-((D158+D159+D162))</f>
        <v>0.85749999999999993</v>
      </c>
      <c r="E156" s="155" t="e">
        <f>(E39+E84+E98+E136+D145+E153+E154)/D156</f>
        <v>#DIV/0!</v>
      </c>
      <c r="F156" s="154">
        <f>1-((F158+F159+F162))</f>
        <v>0.91349999999999998</v>
      </c>
      <c r="G156" s="155" t="e">
        <f>(E39+E84+E98+E136+D145+G153+G154)/F156</f>
        <v>#DIV/0!</v>
      </c>
      <c r="H156" s="154">
        <f>1-((H158+H159+H162))</f>
        <v>0.92520000000000002</v>
      </c>
      <c r="I156" s="155" t="e">
        <f>(E39+F84+F98+F136+D145+I153+I154)/H156</f>
        <v>#DIV/0!</v>
      </c>
      <c r="J156" s="208" t="s">
        <v>237</v>
      </c>
      <c r="K156" s="208"/>
      <c r="L156" s="208"/>
      <c r="M156" s="208"/>
      <c r="N156" s="208"/>
      <c r="O156" s="208"/>
      <c r="P156" s="208"/>
      <c r="Q156" s="208"/>
      <c r="R156" s="208"/>
      <c r="S156" s="208"/>
      <c r="T156" s="208"/>
      <c r="U156" s="123"/>
    </row>
    <row r="157" spans="1:21">
      <c r="A157" s="127"/>
      <c r="B157" s="212" t="s">
        <v>226</v>
      </c>
      <c r="C157" s="214"/>
      <c r="D157" s="156" t="s">
        <v>140</v>
      </c>
      <c r="E157" s="153" t="e">
        <f>SUM(E158:E159)</f>
        <v>#DIV/0!</v>
      </c>
      <c r="F157" s="156" t="s">
        <v>140</v>
      </c>
      <c r="G157" s="153" t="e">
        <f>SUM(G158:G159)</f>
        <v>#DIV/0!</v>
      </c>
      <c r="H157" s="156" t="s">
        <v>140</v>
      </c>
      <c r="I157" s="153" t="e">
        <f>SUM(I158:I159)</f>
        <v>#DIV/0!</v>
      </c>
      <c r="J157" s="46" t="s">
        <v>234</v>
      </c>
    </row>
    <row r="158" spans="1:21" s="57" customFormat="1">
      <c r="A158" s="54"/>
      <c r="B158" s="206" t="s">
        <v>227</v>
      </c>
      <c r="C158" s="207"/>
      <c r="D158" s="157">
        <v>1.6500000000000001E-2</v>
      </c>
      <c r="E158" s="158" t="e">
        <f>E156*D158</f>
        <v>#DIV/0!</v>
      </c>
      <c r="F158" s="159">
        <v>6.4999999999999997E-3</v>
      </c>
      <c r="G158" s="158" t="e">
        <f>G156*F158</f>
        <v>#DIV/0!</v>
      </c>
      <c r="H158" s="159">
        <v>4.7000000000000002E-3</v>
      </c>
      <c r="I158" s="158" t="e">
        <f>I156*H158</f>
        <v>#DIV/0!</v>
      </c>
      <c r="J158" s="46" t="s">
        <v>233</v>
      </c>
    </row>
    <row r="159" spans="1:21" s="57" customFormat="1">
      <c r="A159" s="54"/>
      <c r="B159" s="206" t="s">
        <v>228</v>
      </c>
      <c r="C159" s="207"/>
      <c r="D159" s="157">
        <v>7.5999999999999998E-2</v>
      </c>
      <c r="E159" s="158" t="e">
        <f>E156*D159</f>
        <v>#DIV/0!</v>
      </c>
      <c r="F159" s="159">
        <v>0.03</v>
      </c>
      <c r="G159" s="158" t="e">
        <f>G156*F159</f>
        <v>#DIV/0!</v>
      </c>
      <c r="H159" s="159">
        <v>2.18E-2</v>
      </c>
      <c r="I159" s="158" t="e">
        <f>I156*H159</f>
        <v>#DIV/0!</v>
      </c>
      <c r="J159" s="46" t="s">
        <v>232</v>
      </c>
    </row>
    <row r="160" spans="1:21">
      <c r="A160" s="127"/>
      <c r="B160" s="212" t="s">
        <v>99</v>
      </c>
      <c r="C160" s="214"/>
      <c r="D160" s="152" t="s">
        <v>140</v>
      </c>
      <c r="E160" s="153">
        <v>0</v>
      </c>
      <c r="F160" s="152" t="s">
        <v>140</v>
      </c>
      <c r="G160" s="35">
        <v>0</v>
      </c>
      <c r="H160" s="152" t="s">
        <v>140</v>
      </c>
      <c r="I160" s="35">
        <v>0</v>
      </c>
      <c r="J160" s="46" t="s">
        <v>236</v>
      </c>
    </row>
    <row r="161" spans="1:11" ht="15" customHeight="1">
      <c r="A161" s="127"/>
      <c r="B161" s="212" t="s">
        <v>230</v>
      </c>
      <c r="C161" s="214"/>
      <c r="D161" s="152" t="s">
        <v>140</v>
      </c>
      <c r="E161" s="153" t="e">
        <f>E162</f>
        <v>#DIV/0!</v>
      </c>
      <c r="F161" s="152" t="s">
        <v>140</v>
      </c>
      <c r="G161" s="153" t="e">
        <f>G162</f>
        <v>#DIV/0!</v>
      </c>
      <c r="H161" s="152" t="s">
        <v>140</v>
      </c>
      <c r="I161" s="153" t="e">
        <f>I162</f>
        <v>#DIV/0!</v>
      </c>
      <c r="J161" s="46" t="s">
        <v>235</v>
      </c>
    </row>
    <row r="162" spans="1:11" s="57" customFormat="1">
      <c r="A162" s="54"/>
      <c r="B162" s="206" t="s">
        <v>229</v>
      </c>
      <c r="C162" s="207"/>
      <c r="D162" s="157">
        <v>0.05</v>
      </c>
      <c r="E162" s="158" t="e">
        <f>E156*D162</f>
        <v>#DIV/0!</v>
      </c>
      <c r="F162" s="160">
        <v>0.05</v>
      </c>
      <c r="G162" s="158" t="e">
        <f>G156*F162</f>
        <v>#DIV/0!</v>
      </c>
      <c r="H162" s="157">
        <v>4.8300000000000003E-2</v>
      </c>
      <c r="I162" s="158" t="e">
        <f>I156*H162</f>
        <v>#DIV/0!</v>
      </c>
      <c r="J162" s="46" t="s">
        <v>231</v>
      </c>
    </row>
    <row r="163" spans="1:11">
      <c r="A163" s="209" t="s">
        <v>238</v>
      </c>
      <c r="B163" s="210"/>
      <c r="C163" s="211"/>
      <c r="D163" s="53" t="s">
        <v>140</v>
      </c>
      <c r="E163" s="161" t="e">
        <f>E153+E154+E155</f>
        <v>#DIV/0!</v>
      </c>
      <c r="F163" s="53" t="s">
        <v>140</v>
      </c>
      <c r="G163" s="161" t="e">
        <f>G153+G154+G155</f>
        <v>#DIV/0!</v>
      </c>
      <c r="H163" s="53" t="s">
        <v>140</v>
      </c>
      <c r="I163" s="161" t="e">
        <f>I153+I154+I155</f>
        <v>#DIV/0!</v>
      </c>
      <c r="J163" s="82"/>
      <c r="K163" s="162"/>
    </row>
    <row r="164" spans="1:11">
      <c r="A164" s="23" t="s">
        <v>255</v>
      </c>
      <c r="B164" s="5"/>
      <c r="C164" s="5"/>
      <c r="D164" s="5"/>
      <c r="E164" s="5"/>
      <c r="F164" s="5"/>
      <c r="G164" s="5"/>
      <c r="H164" s="5"/>
      <c r="I164" s="135"/>
    </row>
    <row r="165" spans="1:11">
      <c r="A165" s="23" t="s">
        <v>256</v>
      </c>
      <c r="B165" s="5"/>
      <c r="C165" s="5"/>
      <c r="D165" s="5"/>
      <c r="E165" s="5"/>
      <c r="F165" s="5"/>
      <c r="G165" s="5"/>
      <c r="H165" s="5"/>
      <c r="I165" s="135"/>
    </row>
    <row r="166" spans="1:11">
      <c r="A166" s="5"/>
      <c r="B166" s="5"/>
      <c r="C166" s="5"/>
      <c r="D166" s="5"/>
      <c r="E166" s="5"/>
      <c r="F166" s="5"/>
      <c r="G166" s="5"/>
      <c r="H166" s="5"/>
      <c r="I166" s="135"/>
    </row>
    <row r="167" spans="1:11">
      <c r="A167" s="5" t="s">
        <v>100</v>
      </c>
      <c r="B167" s="5"/>
      <c r="C167" s="5"/>
      <c r="D167" s="5"/>
      <c r="E167" s="5"/>
      <c r="F167" s="5"/>
      <c r="G167" s="5"/>
      <c r="H167" s="5"/>
      <c r="I167" s="135"/>
    </row>
    <row r="168" spans="1:11" s="163" customFormat="1" ht="29.25" customHeight="1">
      <c r="A168" s="33"/>
      <c r="B168" s="238" t="s">
        <v>101</v>
      </c>
      <c r="C168" s="239"/>
      <c r="D168" s="121" t="s">
        <v>219</v>
      </c>
      <c r="E168" s="121" t="s">
        <v>220</v>
      </c>
      <c r="F168" s="121" t="s">
        <v>193</v>
      </c>
      <c r="G168" s="122"/>
    </row>
    <row r="169" spans="1:11" ht="24" customHeight="1">
      <c r="A169" s="127" t="s">
        <v>4</v>
      </c>
      <c r="B169" s="216" t="s">
        <v>102</v>
      </c>
      <c r="C169" s="216"/>
      <c r="D169" s="58">
        <f>E39</f>
        <v>0</v>
      </c>
      <c r="E169" s="58">
        <f>E39</f>
        <v>0</v>
      </c>
      <c r="F169" s="62">
        <f>E39</f>
        <v>0</v>
      </c>
      <c r="G169" s="84"/>
    </row>
    <row r="170" spans="1:11" ht="26.25" customHeight="1">
      <c r="A170" s="127" t="s">
        <v>6</v>
      </c>
      <c r="B170" s="216" t="s">
        <v>103</v>
      </c>
      <c r="C170" s="216"/>
      <c r="D170" s="58">
        <f>E84</f>
        <v>0</v>
      </c>
      <c r="E170" s="58">
        <f>E84</f>
        <v>0</v>
      </c>
      <c r="F170" s="62">
        <f>F84</f>
        <v>0</v>
      </c>
      <c r="G170" s="84"/>
    </row>
    <row r="171" spans="1:11">
      <c r="A171" s="127" t="s">
        <v>8</v>
      </c>
      <c r="B171" s="216" t="s">
        <v>104</v>
      </c>
      <c r="C171" s="216"/>
      <c r="D171" s="58" t="e">
        <f>E98</f>
        <v>#DIV/0!</v>
      </c>
      <c r="E171" s="58" t="e">
        <f>E98</f>
        <v>#DIV/0!</v>
      </c>
      <c r="F171" s="62" t="e">
        <f>F98</f>
        <v>#DIV/0!</v>
      </c>
      <c r="G171" s="84"/>
    </row>
    <row r="172" spans="1:11" ht="26.25" customHeight="1">
      <c r="A172" s="127" t="s">
        <v>10</v>
      </c>
      <c r="B172" s="216" t="s">
        <v>105</v>
      </c>
      <c r="C172" s="216"/>
      <c r="D172" s="58" t="e">
        <f>E136</f>
        <v>#DIV/0!</v>
      </c>
      <c r="E172" s="58" t="e">
        <f>E136</f>
        <v>#DIV/0!</v>
      </c>
      <c r="F172" s="62" t="e">
        <f>F136</f>
        <v>#DIV/0!</v>
      </c>
      <c r="G172" s="84"/>
      <c r="H172" s="164"/>
    </row>
    <row r="173" spans="1:11">
      <c r="A173" s="127" t="s">
        <v>35</v>
      </c>
      <c r="B173" s="216" t="s">
        <v>106</v>
      </c>
      <c r="C173" s="216"/>
      <c r="D173" s="58">
        <f>D145</f>
        <v>0</v>
      </c>
      <c r="E173" s="58">
        <f>D145</f>
        <v>0</v>
      </c>
      <c r="F173" s="62">
        <f>D145</f>
        <v>0</v>
      </c>
      <c r="G173" s="84"/>
    </row>
    <row r="174" spans="1:11" ht="15" customHeight="1">
      <c r="A174" s="234" t="s">
        <v>107</v>
      </c>
      <c r="B174" s="234"/>
      <c r="C174" s="234"/>
      <c r="D174" s="58" t="e">
        <f>SUM(D169:D173)</f>
        <v>#DIV/0!</v>
      </c>
      <c r="E174" s="58" t="e">
        <f>SUM(E169:E173)</f>
        <v>#DIV/0!</v>
      </c>
      <c r="F174" s="58" t="e">
        <f>SUM(F169:F173)</f>
        <v>#DIV/0!</v>
      </c>
      <c r="G174" s="85"/>
    </row>
    <row r="175" spans="1:11" ht="26.25" customHeight="1">
      <c r="A175" s="127" t="s">
        <v>37</v>
      </c>
      <c r="B175" s="216" t="s">
        <v>108</v>
      </c>
      <c r="C175" s="216"/>
      <c r="D175" s="58" t="e">
        <f>E163</f>
        <v>#DIV/0!</v>
      </c>
      <c r="E175" s="58" t="e">
        <f>G163</f>
        <v>#DIV/0!</v>
      </c>
      <c r="F175" s="62" t="e">
        <f>I163</f>
        <v>#DIV/0!</v>
      </c>
      <c r="G175" s="84"/>
    </row>
    <row r="176" spans="1:11" ht="17.25" customHeight="1">
      <c r="A176" s="209" t="s">
        <v>109</v>
      </c>
      <c r="B176" s="210"/>
      <c r="C176" s="210"/>
      <c r="D176" s="59" t="e">
        <f>D174+D175</f>
        <v>#DIV/0!</v>
      </c>
      <c r="E176" s="59" t="e">
        <f t="shared" ref="E176:F176" si="7">E174+E175</f>
        <v>#DIV/0!</v>
      </c>
      <c r="F176" s="59" t="e">
        <f t="shared" si="7"/>
        <v>#DIV/0!</v>
      </c>
      <c r="G176" s="114"/>
      <c r="H176" s="165"/>
    </row>
    <row r="177" spans="1:10" hidden="1">
      <c r="A177" s="3"/>
      <c r="B177" s="3"/>
      <c r="C177" s="3">
        <v>0</v>
      </c>
      <c r="D177" s="61" t="e">
        <f>D176-E156</f>
        <v>#DIV/0!</v>
      </c>
      <c r="E177" s="60" t="e">
        <f>E176-G156</f>
        <v>#DIV/0!</v>
      </c>
      <c r="F177" s="60" t="e">
        <f>F176-I156</f>
        <v>#DIV/0!</v>
      </c>
      <c r="G177" s="86"/>
    </row>
    <row r="178" spans="1:10">
      <c r="A178" s="3"/>
      <c r="B178" s="3"/>
      <c r="C178" s="3"/>
      <c r="D178" s="111" t="e">
        <f>IF(D177=$C$177,"Ok","Erro")</f>
        <v>#DIV/0!</v>
      </c>
      <c r="E178" s="111" t="e">
        <f t="shared" ref="E178:F178" si="8">IF(E177=$C$177,"Ok","Erro")</f>
        <v>#DIV/0!</v>
      </c>
      <c r="F178" s="111" t="e">
        <f t="shared" si="8"/>
        <v>#DIV/0!</v>
      </c>
      <c r="G178" s="87"/>
    </row>
    <row r="179" spans="1:10">
      <c r="A179" s="5" t="s">
        <v>110</v>
      </c>
      <c r="B179" s="5"/>
      <c r="C179" s="5"/>
      <c r="D179" s="5"/>
      <c r="E179" s="5"/>
      <c r="F179" s="5"/>
      <c r="G179" s="5"/>
      <c r="H179" s="5"/>
      <c r="I179" s="135"/>
      <c r="J179" s="5"/>
    </row>
    <row r="180" spans="1:10">
      <c r="A180" s="5" t="s">
        <v>111</v>
      </c>
      <c r="B180" s="5"/>
      <c r="C180" s="5"/>
      <c r="D180" s="5"/>
      <c r="E180" s="5"/>
      <c r="F180" s="5"/>
      <c r="G180" s="5"/>
      <c r="H180" s="5"/>
      <c r="I180" s="135"/>
      <c r="J180" s="5"/>
    </row>
    <row r="181" spans="1:10">
      <c r="A181" s="5"/>
      <c r="B181" s="5"/>
      <c r="C181" s="5"/>
      <c r="D181" s="5"/>
      <c r="E181" s="5"/>
      <c r="F181" s="5"/>
      <c r="G181" s="5"/>
      <c r="H181" s="5"/>
      <c r="I181" s="135"/>
      <c r="J181" s="5"/>
    </row>
    <row r="182" spans="1:10">
      <c r="A182" s="5" t="s">
        <v>112</v>
      </c>
      <c r="B182" s="5"/>
      <c r="C182" s="5"/>
      <c r="D182" s="5"/>
      <c r="E182" s="5"/>
      <c r="F182" s="5"/>
      <c r="G182" s="5"/>
      <c r="H182" s="5"/>
      <c r="I182" s="135"/>
      <c r="J182" s="5"/>
    </row>
    <row r="183" spans="1:10" ht="25.5" customHeight="1">
      <c r="A183" s="5"/>
      <c r="B183" s="5"/>
      <c r="C183" s="204" t="s">
        <v>219</v>
      </c>
      <c r="D183" s="204"/>
      <c r="E183" s="204" t="s">
        <v>220</v>
      </c>
      <c r="F183" s="204"/>
      <c r="G183" s="204" t="s">
        <v>193</v>
      </c>
      <c r="H183" s="204"/>
      <c r="I183" s="135"/>
      <c r="J183" s="5"/>
    </row>
    <row r="184" spans="1:10" ht="38.25">
      <c r="A184" s="121" t="s">
        <v>113</v>
      </c>
      <c r="B184" s="128" t="s">
        <v>172</v>
      </c>
      <c r="C184" s="121" t="s">
        <v>239</v>
      </c>
      <c r="D184" s="121" t="s">
        <v>188</v>
      </c>
      <c r="E184" s="121" t="s">
        <v>239</v>
      </c>
      <c r="F184" s="121" t="s">
        <v>188</v>
      </c>
      <c r="G184" s="121" t="s">
        <v>239</v>
      </c>
      <c r="H184" s="121" t="s">
        <v>188</v>
      </c>
    </row>
    <row r="185" spans="1:10">
      <c r="A185" s="10" t="s">
        <v>114</v>
      </c>
      <c r="B185" s="133">
        <v>600</v>
      </c>
      <c r="C185" s="67" t="e">
        <f>$D$176</f>
        <v>#DIV/0!</v>
      </c>
      <c r="D185" s="67" t="e">
        <f>C185/$B185</f>
        <v>#DIV/0!</v>
      </c>
      <c r="E185" s="66" t="e">
        <f>$E$176</f>
        <v>#DIV/0!</v>
      </c>
      <c r="F185" s="66" t="e">
        <f>E185/$B185</f>
        <v>#DIV/0!</v>
      </c>
      <c r="G185" s="66" t="e">
        <f>$F$176</f>
        <v>#DIV/0!</v>
      </c>
      <c r="H185" s="66" t="e">
        <f>G185/$B185</f>
        <v>#DIV/0!</v>
      </c>
    </row>
    <row r="186" spans="1:10">
      <c r="A186" s="64" t="s">
        <v>115</v>
      </c>
      <c r="B186" s="65"/>
      <c r="C186" s="64"/>
      <c r="D186" s="68" t="e">
        <f>D185</f>
        <v>#DIV/0!</v>
      </c>
      <c r="E186" s="64"/>
      <c r="F186" s="68" t="e">
        <f t="shared" ref="F186" si="9">F185</f>
        <v>#DIV/0!</v>
      </c>
      <c r="G186" s="64"/>
      <c r="H186" s="68" t="e">
        <f t="shared" ref="H186" si="10">H185</f>
        <v>#DIV/0!</v>
      </c>
    </row>
    <row r="187" spans="1:10">
      <c r="A187" s="2"/>
      <c r="E187" s="139"/>
      <c r="F187" s="139"/>
      <c r="G187" s="139"/>
    </row>
    <row r="188" spans="1:10">
      <c r="A188" s="5" t="s">
        <v>116</v>
      </c>
      <c r="B188" s="5"/>
      <c r="C188" s="135"/>
      <c r="D188" s="5"/>
      <c r="E188" s="166"/>
      <c r="F188" s="166"/>
      <c r="G188" s="166"/>
    </row>
    <row r="189" spans="1:10">
      <c r="A189" s="5"/>
      <c r="B189" s="5"/>
      <c r="C189" s="204" t="s">
        <v>219</v>
      </c>
      <c r="D189" s="204"/>
      <c r="E189" s="204" t="s">
        <v>220</v>
      </c>
      <c r="F189" s="204"/>
      <c r="G189" s="204" t="s">
        <v>193</v>
      </c>
      <c r="H189" s="204"/>
    </row>
    <row r="190" spans="1:10" ht="38.25">
      <c r="A190" s="121" t="s">
        <v>113</v>
      </c>
      <c r="B190" s="121" t="s">
        <v>172</v>
      </c>
      <c r="C190" s="121" t="s">
        <v>239</v>
      </c>
      <c r="D190" s="121" t="s">
        <v>188</v>
      </c>
      <c r="E190" s="121" t="s">
        <v>239</v>
      </c>
      <c r="F190" s="121" t="s">
        <v>188</v>
      </c>
      <c r="G190" s="121" t="s">
        <v>239</v>
      </c>
      <c r="H190" s="121" t="s">
        <v>188</v>
      </c>
    </row>
    <row r="191" spans="1:10">
      <c r="A191" s="10" t="s">
        <v>114</v>
      </c>
      <c r="B191" s="133">
        <f>B185</f>
        <v>600</v>
      </c>
      <c r="C191" s="66" t="e">
        <f>$D$176</f>
        <v>#DIV/0!</v>
      </c>
      <c r="D191" s="66" t="e">
        <f>C191/$B191</f>
        <v>#DIV/0!</v>
      </c>
      <c r="E191" s="66" t="e">
        <f>$E$176</f>
        <v>#DIV/0!</v>
      </c>
      <c r="F191" s="66" t="e">
        <f>E191/$B191</f>
        <v>#DIV/0!</v>
      </c>
      <c r="G191" s="66" t="e">
        <f>$F$176</f>
        <v>#DIV/0!</v>
      </c>
      <c r="H191" s="66" t="e">
        <f>G191/$B191</f>
        <v>#DIV/0!</v>
      </c>
    </row>
    <row r="192" spans="1:10">
      <c r="A192" s="64" t="s">
        <v>115</v>
      </c>
      <c r="B192" s="65"/>
      <c r="C192" s="64"/>
      <c r="D192" s="68" t="e">
        <f>D191</f>
        <v>#DIV/0!</v>
      </c>
      <c r="E192" s="64"/>
      <c r="F192" s="68" t="e">
        <f t="shared" ref="F192" si="11">F191</f>
        <v>#DIV/0!</v>
      </c>
      <c r="G192" s="64"/>
      <c r="H192" s="68" t="e">
        <f t="shared" ref="H192" si="12">H191</f>
        <v>#DIV/0!</v>
      </c>
    </row>
    <row r="193" spans="1:11">
      <c r="A193" s="2"/>
      <c r="E193" s="139"/>
      <c r="F193" s="139"/>
      <c r="G193" s="139"/>
    </row>
    <row r="194" spans="1:11">
      <c r="A194" s="5" t="s">
        <v>117</v>
      </c>
      <c r="B194" s="5"/>
      <c r="C194" s="135"/>
      <c r="D194" s="5"/>
      <c r="E194" s="166"/>
      <c r="F194" s="166"/>
      <c r="G194" s="166"/>
    </row>
    <row r="195" spans="1:11">
      <c r="A195" s="5"/>
      <c r="B195" s="5"/>
      <c r="C195" s="204" t="s">
        <v>219</v>
      </c>
      <c r="D195" s="204"/>
      <c r="E195" s="204" t="s">
        <v>220</v>
      </c>
      <c r="F195" s="204"/>
      <c r="G195" s="204" t="s">
        <v>193</v>
      </c>
      <c r="H195" s="204"/>
    </row>
    <row r="196" spans="1:11" ht="38.25">
      <c r="A196" s="121" t="s">
        <v>113</v>
      </c>
      <c r="B196" s="121" t="s">
        <v>172</v>
      </c>
      <c r="C196" s="121" t="s">
        <v>239</v>
      </c>
      <c r="D196" s="121" t="s">
        <v>188</v>
      </c>
      <c r="E196" s="121" t="s">
        <v>239</v>
      </c>
      <c r="F196" s="121" t="s">
        <v>188</v>
      </c>
      <c r="G196" s="121" t="s">
        <v>239</v>
      </c>
      <c r="H196" s="121" t="s">
        <v>188</v>
      </c>
    </row>
    <row r="197" spans="1:11">
      <c r="A197" s="10" t="s">
        <v>114</v>
      </c>
      <c r="B197" s="133">
        <v>80</v>
      </c>
      <c r="C197" s="66" t="e">
        <f>$D$176</f>
        <v>#DIV/0!</v>
      </c>
      <c r="D197" s="66" t="e">
        <f>C197/$B197</f>
        <v>#DIV/0!</v>
      </c>
      <c r="E197" s="66" t="e">
        <f>$E$176</f>
        <v>#DIV/0!</v>
      </c>
      <c r="F197" s="66" t="e">
        <f>E197/$B197</f>
        <v>#DIV/0!</v>
      </c>
      <c r="G197" s="66" t="e">
        <f>$F$176</f>
        <v>#DIV/0!</v>
      </c>
      <c r="H197" s="66" t="e">
        <f>G197/$B197</f>
        <v>#DIV/0!</v>
      </c>
    </row>
    <row r="198" spans="1:11">
      <c r="A198" s="64" t="s">
        <v>115</v>
      </c>
      <c r="B198" s="65"/>
      <c r="C198" s="64"/>
      <c r="D198" s="68" t="e">
        <f>D197</f>
        <v>#DIV/0!</v>
      </c>
      <c r="E198" s="64"/>
      <c r="F198" s="68" t="e">
        <f t="shared" ref="F198" si="13">F197</f>
        <v>#DIV/0!</v>
      </c>
      <c r="G198" s="64"/>
      <c r="H198" s="68" t="e">
        <f t="shared" ref="H198" si="14">H197</f>
        <v>#DIV/0!</v>
      </c>
    </row>
    <row r="199" spans="1:11">
      <c r="A199" s="2"/>
      <c r="B199" s="2"/>
      <c r="C199" s="2"/>
      <c r="E199" s="17"/>
      <c r="F199" s="17"/>
      <c r="G199" s="17"/>
    </row>
    <row r="200" spans="1:11">
      <c r="A200" s="5" t="s">
        <v>118</v>
      </c>
      <c r="B200" s="5"/>
      <c r="C200" s="5"/>
      <c r="D200" s="5"/>
      <c r="E200" s="18"/>
      <c r="F200" s="18"/>
      <c r="G200" s="18"/>
      <c r="I200" s="135"/>
      <c r="J200" s="5"/>
    </row>
    <row r="201" spans="1:11">
      <c r="A201" s="5"/>
      <c r="B201" s="5"/>
      <c r="C201" s="204" t="s">
        <v>219</v>
      </c>
      <c r="D201" s="204"/>
      <c r="E201" s="204" t="s">
        <v>220</v>
      </c>
      <c r="F201" s="204"/>
      <c r="G201" s="204" t="s">
        <v>193</v>
      </c>
      <c r="H201" s="204"/>
      <c r="I201" s="135"/>
      <c r="J201" s="5"/>
    </row>
    <row r="202" spans="1:11" ht="38.25">
      <c r="A202" s="121" t="s">
        <v>113</v>
      </c>
      <c r="B202" s="121" t="s">
        <v>172</v>
      </c>
      <c r="C202" s="121" t="s">
        <v>239</v>
      </c>
      <c r="D202" s="121" t="s">
        <v>188</v>
      </c>
      <c r="E202" s="121" t="s">
        <v>239</v>
      </c>
      <c r="F202" s="121" t="s">
        <v>188</v>
      </c>
      <c r="G202" s="121" t="s">
        <v>239</v>
      </c>
      <c r="H202" s="121" t="s">
        <v>188</v>
      </c>
    </row>
    <row r="203" spans="1:11">
      <c r="A203" s="10" t="s">
        <v>114</v>
      </c>
      <c r="B203" s="133">
        <v>1500</v>
      </c>
      <c r="C203" s="66" t="e">
        <f>$D$176</f>
        <v>#DIV/0!</v>
      </c>
      <c r="D203" s="66" t="e">
        <f>C203/$B203</f>
        <v>#DIV/0!</v>
      </c>
      <c r="E203" s="66" t="e">
        <f>$E$176</f>
        <v>#DIV/0!</v>
      </c>
      <c r="F203" s="66" t="e">
        <f>E203/$B203</f>
        <v>#DIV/0!</v>
      </c>
      <c r="G203" s="66" t="e">
        <f>$F$176</f>
        <v>#DIV/0!</v>
      </c>
      <c r="H203" s="66" t="e">
        <f>G203/$B203</f>
        <v>#DIV/0!</v>
      </c>
    </row>
    <row r="204" spans="1:11">
      <c r="A204" s="64" t="s">
        <v>115</v>
      </c>
      <c r="B204" s="65"/>
      <c r="C204" s="64"/>
      <c r="D204" s="68" t="e">
        <f>D203</f>
        <v>#DIV/0!</v>
      </c>
      <c r="E204" s="64"/>
      <c r="F204" s="68" t="e">
        <f t="shared" ref="F204" si="15">F203</f>
        <v>#DIV/0!</v>
      </c>
      <c r="G204" s="64"/>
      <c r="H204" s="68" t="e">
        <f t="shared" ref="H204" si="16">H203</f>
        <v>#DIV/0!</v>
      </c>
    </row>
    <row r="206" spans="1:11">
      <c r="A206" s="6" t="s">
        <v>119</v>
      </c>
      <c r="B206" s="6"/>
      <c r="C206" s="6"/>
      <c r="D206" s="6"/>
      <c r="E206" s="6"/>
      <c r="F206" s="6"/>
      <c r="G206" s="6"/>
    </row>
    <row r="207" spans="1:11">
      <c r="A207" s="6"/>
      <c r="B207" s="6"/>
      <c r="C207" s="6"/>
      <c r="D207" s="6"/>
      <c r="E207" s="6"/>
      <c r="F207" s="204" t="s">
        <v>219</v>
      </c>
      <c r="G207" s="204"/>
      <c r="H207" s="204" t="s">
        <v>220</v>
      </c>
      <c r="I207" s="204"/>
      <c r="J207" s="204" t="s">
        <v>193</v>
      </c>
      <c r="K207" s="204"/>
    </row>
    <row r="208" spans="1:11" ht="51">
      <c r="A208" s="121" t="s">
        <v>113</v>
      </c>
      <c r="B208" s="13" t="s">
        <v>172</v>
      </c>
      <c r="C208" s="13" t="s">
        <v>171</v>
      </c>
      <c r="D208" s="13" t="s">
        <v>173</v>
      </c>
      <c r="E208" s="13" t="s">
        <v>174</v>
      </c>
      <c r="F208" s="13" t="s">
        <v>240</v>
      </c>
      <c r="G208" s="13" t="s">
        <v>175</v>
      </c>
      <c r="H208" s="13" t="s">
        <v>240</v>
      </c>
      <c r="I208" s="13" t="s">
        <v>175</v>
      </c>
      <c r="J208" s="13" t="s">
        <v>240</v>
      </c>
      <c r="K208" s="13" t="s">
        <v>175</v>
      </c>
    </row>
    <row r="209" spans="1:14">
      <c r="A209" s="10" t="s">
        <v>114</v>
      </c>
      <c r="B209" s="133">
        <v>300</v>
      </c>
      <c r="C209" s="127">
        <v>16</v>
      </c>
      <c r="D209" s="69">
        <v>188.76</v>
      </c>
      <c r="E209" s="127">
        <f>ROUND((1/B209)*C209*(1/D209),7)</f>
        <v>2.8249999999999998E-4</v>
      </c>
      <c r="F209" s="66" t="e">
        <f>$D$176</f>
        <v>#DIV/0!</v>
      </c>
      <c r="G209" s="66" t="e">
        <f>F209*$E$209</f>
        <v>#DIV/0!</v>
      </c>
      <c r="H209" s="66" t="e">
        <f>$E$176</f>
        <v>#DIV/0!</v>
      </c>
      <c r="I209" s="66" t="e">
        <f>H209*$E$209</f>
        <v>#DIV/0!</v>
      </c>
      <c r="J209" s="66" t="e">
        <f>$F$176</f>
        <v>#DIV/0!</v>
      </c>
      <c r="K209" s="66" t="e">
        <f>J209*$E$209</f>
        <v>#DIV/0!</v>
      </c>
    </row>
    <row r="210" spans="1:14">
      <c r="A210" s="70" t="s">
        <v>115</v>
      </c>
      <c r="B210" s="71"/>
      <c r="C210" s="71"/>
      <c r="D210" s="71"/>
      <c r="E210" s="71"/>
      <c r="F210" s="70"/>
      <c r="G210" s="72" t="e">
        <f>G209</f>
        <v>#DIV/0!</v>
      </c>
      <c r="H210" s="70"/>
      <c r="I210" s="72" t="e">
        <f>I209</f>
        <v>#DIV/0!</v>
      </c>
      <c r="J210" s="70"/>
      <c r="K210" s="72" t="e">
        <f>K209</f>
        <v>#DIV/0!</v>
      </c>
    </row>
    <row r="212" spans="1:14">
      <c r="A212" s="6" t="s">
        <v>120</v>
      </c>
      <c r="B212" s="6"/>
      <c r="C212" s="6"/>
      <c r="D212" s="6"/>
      <c r="E212" s="6"/>
      <c r="F212" s="6"/>
      <c r="G212" s="6"/>
      <c r="J212" s="6"/>
    </row>
    <row r="213" spans="1:14">
      <c r="A213" s="6"/>
      <c r="B213" s="6"/>
      <c r="C213" s="6"/>
      <c r="D213" s="6"/>
      <c r="E213" s="6"/>
      <c r="F213" s="204" t="s">
        <v>219</v>
      </c>
      <c r="G213" s="204"/>
      <c r="H213" s="204" t="s">
        <v>220</v>
      </c>
      <c r="I213" s="204"/>
      <c r="J213" s="204" t="s">
        <v>193</v>
      </c>
      <c r="K213" s="204"/>
    </row>
    <row r="214" spans="1:14" ht="38.25">
      <c r="A214" s="204" t="s">
        <v>121</v>
      </c>
      <c r="B214" s="204"/>
      <c r="C214" s="204"/>
      <c r="D214" s="204"/>
      <c r="E214" s="121" t="s">
        <v>177</v>
      </c>
      <c r="F214" s="121" t="s">
        <v>176</v>
      </c>
      <c r="G214" s="121" t="s">
        <v>178</v>
      </c>
      <c r="H214" s="121" t="s">
        <v>176</v>
      </c>
      <c r="I214" s="121" t="s">
        <v>178</v>
      </c>
      <c r="J214" s="121" t="s">
        <v>176</v>
      </c>
      <c r="K214" s="121" t="s">
        <v>178</v>
      </c>
      <c r="L214" s="110"/>
      <c r="M214" s="110"/>
      <c r="N214" s="110"/>
    </row>
    <row r="215" spans="1:14">
      <c r="A215" s="216" t="s">
        <v>122</v>
      </c>
      <c r="B215" s="216"/>
      <c r="C215" s="216"/>
      <c r="D215" s="216"/>
      <c r="E215" s="127">
        <v>730.49</v>
      </c>
      <c r="F215" s="9" t="e">
        <f>D186</f>
        <v>#DIV/0!</v>
      </c>
      <c r="G215" s="9" t="e">
        <f>$E215*F215</f>
        <v>#DIV/0!</v>
      </c>
      <c r="H215" s="9" t="e">
        <f>F186</f>
        <v>#DIV/0!</v>
      </c>
      <c r="I215" s="9" t="e">
        <f>$E215*H215</f>
        <v>#DIV/0!</v>
      </c>
      <c r="J215" s="9" t="e">
        <f>H186</f>
        <v>#DIV/0!</v>
      </c>
      <c r="K215" s="9" t="e">
        <f>$E215*J215</f>
        <v>#DIV/0!</v>
      </c>
      <c r="L215" s="167"/>
      <c r="M215" s="168"/>
      <c r="N215" s="110"/>
    </row>
    <row r="216" spans="1:14">
      <c r="A216" s="216" t="s">
        <v>123</v>
      </c>
      <c r="B216" s="216"/>
      <c r="C216" s="216"/>
      <c r="D216" s="216"/>
      <c r="E216" s="127">
        <v>108.89</v>
      </c>
      <c r="F216" s="9" t="e">
        <f>D192</f>
        <v>#DIV/0!</v>
      </c>
      <c r="G216" s="9" t="e">
        <f t="shared" ref="G216:I219" si="17">$E216*F216</f>
        <v>#DIV/0!</v>
      </c>
      <c r="H216" s="9" t="e">
        <f>F192</f>
        <v>#DIV/0!</v>
      </c>
      <c r="I216" s="9" t="e">
        <f t="shared" si="17"/>
        <v>#DIV/0!</v>
      </c>
      <c r="J216" s="9" t="e">
        <f>H192</f>
        <v>#DIV/0!</v>
      </c>
      <c r="K216" s="9" t="e">
        <f>$E216*J216</f>
        <v>#DIV/0!</v>
      </c>
      <c r="L216" s="167"/>
      <c r="M216" s="168"/>
      <c r="N216" s="110"/>
    </row>
    <row r="217" spans="1:14">
      <c r="A217" s="216" t="s">
        <v>124</v>
      </c>
      <c r="B217" s="216"/>
      <c r="C217" s="216"/>
      <c r="D217" s="216"/>
      <c r="E217" s="49">
        <v>55.74</v>
      </c>
      <c r="F217" s="50" t="e">
        <f>D198</f>
        <v>#DIV/0!</v>
      </c>
      <c r="G217" s="9" t="e">
        <f t="shared" si="17"/>
        <v>#DIV/0!</v>
      </c>
      <c r="H217" s="50" t="e">
        <f>F198</f>
        <v>#DIV/0!</v>
      </c>
      <c r="I217" s="9" t="e">
        <f t="shared" si="17"/>
        <v>#DIV/0!</v>
      </c>
      <c r="J217" s="50" t="e">
        <f>H198</f>
        <v>#DIV/0!</v>
      </c>
      <c r="K217" s="9" t="e">
        <f>$E217*J217</f>
        <v>#DIV/0!</v>
      </c>
      <c r="L217" s="167"/>
      <c r="M217" s="168"/>
      <c r="N217" s="110"/>
    </row>
    <row r="218" spans="1:14">
      <c r="A218" s="216" t="s">
        <v>125</v>
      </c>
      <c r="B218" s="216"/>
      <c r="C218" s="216"/>
      <c r="D218" s="216"/>
      <c r="E218" s="49">
        <v>14</v>
      </c>
      <c r="F218" s="50" t="e">
        <f>D204</f>
        <v>#DIV/0!</v>
      </c>
      <c r="G218" s="9" t="e">
        <f t="shared" si="17"/>
        <v>#DIV/0!</v>
      </c>
      <c r="H218" s="50" t="e">
        <f>F204</f>
        <v>#DIV/0!</v>
      </c>
      <c r="I218" s="9" t="e">
        <f t="shared" si="17"/>
        <v>#DIV/0!</v>
      </c>
      <c r="J218" s="50" t="e">
        <f>H204</f>
        <v>#DIV/0!</v>
      </c>
      <c r="K218" s="9" t="e">
        <f>$E218*J218</f>
        <v>#DIV/0!</v>
      </c>
      <c r="L218" s="167"/>
      <c r="M218" s="168"/>
      <c r="N218" s="110"/>
    </row>
    <row r="219" spans="1:14">
      <c r="A219" s="216" t="s">
        <v>190</v>
      </c>
      <c r="B219" s="216"/>
      <c r="C219" s="216"/>
      <c r="D219" s="216"/>
      <c r="E219" s="127">
        <v>219.48</v>
      </c>
      <c r="F219" s="9" t="e">
        <f>G210</f>
        <v>#DIV/0!</v>
      </c>
      <c r="G219" s="9" t="e">
        <f t="shared" si="17"/>
        <v>#DIV/0!</v>
      </c>
      <c r="H219" s="9" t="e">
        <f>I210</f>
        <v>#DIV/0!</v>
      </c>
      <c r="I219" s="9" t="e">
        <f t="shared" si="17"/>
        <v>#DIV/0!</v>
      </c>
      <c r="J219" s="9" t="e">
        <f>K210</f>
        <v>#DIV/0!</v>
      </c>
      <c r="K219" s="9" t="e">
        <f>$E219*J219</f>
        <v>#DIV/0!</v>
      </c>
      <c r="L219" s="167"/>
      <c r="M219" s="168"/>
      <c r="N219" s="110"/>
    </row>
    <row r="220" spans="1:14" ht="15" customHeight="1">
      <c r="A220" s="230" t="s">
        <v>126</v>
      </c>
      <c r="B220" s="230"/>
      <c r="C220" s="230"/>
      <c r="D220" s="230"/>
      <c r="E220" s="112">
        <f>SUM(E215:E219)</f>
        <v>1128.5999999999999</v>
      </c>
      <c r="F220" s="126" t="s">
        <v>140</v>
      </c>
      <c r="G220" s="63" t="e">
        <f>SUM(G215:G219)</f>
        <v>#DIV/0!</v>
      </c>
      <c r="H220" s="126" t="s">
        <v>140</v>
      </c>
      <c r="I220" s="63" t="e">
        <f>SUM(I215:I219)</f>
        <v>#DIV/0!</v>
      </c>
      <c r="J220" s="126" t="s">
        <v>140</v>
      </c>
      <c r="K220" s="63" t="e">
        <f>SUM(K215:K219)</f>
        <v>#DIV/0!</v>
      </c>
      <c r="L220" s="110"/>
      <c r="M220" s="110"/>
      <c r="N220" s="110"/>
    </row>
    <row r="221" spans="1:14">
      <c r="A221" s="3"/>
      <c r="B221" s="3"/>
      <c r="C221" s="3"/>
      <c r="D221" s="3"/>
      <c r="E221" s="3"/>
      <c r="F221" s="20"/>
      <c r="G221" s="172"/>
      <c r="L221" s="110"/>
      <c r="M221" s="110"/>
      <c r="N221" s="110"/>
    </row>
    <row r="222" spans="1:14">
      <c r="A222" s="6" t="s">
        <v>127</v>
      </c>
      <c r="B222" s="6"/>
      <c r="C222" s="6"/>
      <c r="D222" s="6"/>
      <c r="E222" s="6"/>
      <c r="F222" s="21"/>
      <c r="G222" s="21"/>
    </row>
    <row r="223" spans="1:14" ht="15" customHeight="1">
      <c r="A223" s="251" t="s">
        <v>128</v>
      </c>
      <c r="B223" s="251"/>
      <c r="C223" s="251"/>
      <c r="D223" s="251"/>
      <c r="E223" s="251"/>
      <c r="F223" s="230"/>
      <c r="G223" s="230"/>
      <c r="H223" s="230"/>
      <c r="I223" s="230"/>
      <c r="J223" s="230"/>
      <c r="K223" s="230"/>
    </row>
    <row r="224" spans="1:14" ht="15" customHeight="1">
      <c r="A224" s="264"/>
      <c r="B224" s="260" t="s">
        <v>129</v>
      </c>
      <c r="C224" s="260"/>
      <c r="D224" s="260"/>
      <c r="E224" s="261"/>
      <c r="F224" s="239" t="s">
        <v>219</v>
      </c>
      <c r="G224" s="204"/>
      <c r="H224" s="204" t="s">
        <v>220</v>
      </c>
      <c r="I224" s="204"/>
      <c r="J224" s="204" t="s">
        <v>193</v>
      </c>
      <c r="K224" s="204"/>
    </row>
    <row r="225" spans="1:11">
      <c r="A225" s="265"/>
      <c r="B225" s="262"/>
      <c r="C225" s="262"/>
      <c r="D225" s="262"/>
      <c r="E225" s="263"/>
      <c r="F225" s="266" t="s">
        <v>30</v>
      </c>
      <c r="G225" s="259"/>
      <c r="H225" s="259" t="s">
        <v>30</v>
      </c>
      <c r="I225" s="259"/>
      <c r="J225" s="259" t="s">
        <v>30</v>
      </c>
      <c r="K225" s="259"/>
    </row>
    <row r="226" spans="1:11">
      <c r="A226" s="125" t="s">
        <v>4</v>
      </c>
      <c r="B226" s="250" t="s">
        <v>130</v>
      </c>
      <c r="C226" s="250"/>
      <c r="D226" s="250"/>
      <c r="E226" s="250"/>
      <c r="F226" s="258" t="e">
        <f>G220</f>
        <v>#DIV/0!</v>
      </c>
      <c r="G226" s="234"/>
      <c r="H226" s="258" t="e">
        <f t="shared" ref="H226" si="18">I220</f>
        <v>#DIV/0!</v>
      </c>
      <c r="I226" s="234"/>
      <c r="J226" s="258" t="e">
        <f t="shared" ref="J226" si="19">K220</f>
        <v>#DIV/0!</v>
      </c>
      <c r="K226" s="234"/>
    </row>
    <row r="227" spans="1:11" ht="27.75" customHeight="1">
      <c r="A227" s="127" t="s">
        <v>6</v>
      </c>
      <c r="B227" s="216" t="s">
        <v>185</v>
      </c>
      <c r="C227" s="216"/>
      <c r="D227" s="216"/>
      <c r="E227" s="216"/>
      <c r="F227" s="258" t="e">
        <f>F226*$E$14</f>
        <v>#DIV/0!</v>
      </c>
      <c r="G227" s="234"/>
      <c r="H227" s="258" t="e">
        <f>H226*$E$14</f>
        <v>#DIV/0!</v>
      </c>
      <c r="I227" s="234"/>
      <c r="J227" s="258" t="e">
        <f>J226*$E$14</f>
        <v>#DIV/0!</v>
      </c>
      <c r="K227" s="234"/>
    </row>
    <row r="228" spans="1:11">
      <c r="A228" s="2" t="s">
        <v>131</v>
      </c>
      <c r="B228" s="23"/>
      <c r="C228" s="23"/>
      <c r="D228" s="23"/>
      <c r="E228" s="23"/>
      <c r="F228" s="2"/>
      <c r="G228" s="2"/>
    </row>
    <row r="229" spans="1:11">
      <c r="G229" s="169"/>
      <c r="I229" s="169"/>
      <c r="K229" s="169"/>
    </row>
    <row r="230" spans="1:11">
      <c r="G230" s="169"/>
      <c r="I230" s="169"/>
      <c r="K230" s="169"/>
    </row>
    <row r="232" spans="1:11">
      <c r="G232" s="169"/>
      <c r="I232" s="169"/>
      <c r="K232" s="169"/>
    </row>
    <row r="233" spans="1:11">
      <c r="G233" s="169"/>
      <c r="I233" s="169"/>
      <c r="K233" s="169"/>
    </row>
    <row r="237" spans="1:11">
      <c r="G237" s="170"/>
    </row>
    <row r="241" spans="11:11">
      <c r="K241" s="169"/>
    </row>
  </sheetData>
  <mergeCells count="183">
    <mergeCell ref="B172:C172"/>
    <mergeCell ref="B173:C173"/>
    <mergeCell ref="A220:D220"/>
    <mergeCell ref="A176:C176"/>
    <mergeCell ref="A217:D217"/>
    <mergeCell ref="A218:D218"/>
    <mergeCell ref="A219:D219"/>
    <mergeCell ref="C195:D195"/>
    <mergeCell ref="E195:F195"/>
    <mergeCell ref="C183:D183"/>
    <mergeCell ref="E183:F183"/>
    <mergeCell ref="A216:D216"/>
    <mergeCell ref="B175:C175"/>
    <mergeCell ref="F226:G226"/>
    <mergeCell ref="F227:G227"/>
    <mergeCell ref="H225:I225"/>
    <mergeCell ref="J225:K225"/>
    <mergeCell ref="H226:I226"/>
    <mergeCell ref="J226:K226"/>
    <mergeCell ref="H227:I227"/>
    <mergeCell ref="J227:K227"/>
    <mergeCell ref="F207:G207"/>
    <mergeCell ref="H207:I207"/>
    <mergeCell ref="J207:K207"/>
    <mergeCell ref="F213:G213"/>
    <mergeCell ref="H213:I213"/>
    <mergeCell ref="J213:K213"/>
    <mergeCell ref="F224:G224"/>
    <mergeCell ref="H224:I224"/>
    <mergeCell ref="J224:K224"/>
    <mergeCell ref="A223:K223"/>
    <mergeCell ref="B224:E225"/>
    <mergeCell ref="A224:A225"/>
    <mergeCell ref="B227:E227"/>
    <mergeCell ref="F225:G225"/>
    <mergeCell ref="A214:D214"/>
    <mergeCell ref="A215:D215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G183:H183"/>
    <mergeCell ref="A103:G103"/>
    <mergeCell ref="B96:D96"/>
    <mergeCell ref="B97:D97"/>
    <mergeCell ref="G195:H195"/>
    <mergeCell ref="C201:D201"/>
    <mergeCell ref="E201:F201"/>
    <mergeCell ref="G201:H201"/>
    <mergeCell ref="B226:E226"/>
    <mergeCell ref="B170:C170"/>
    <mergeCell ref="B171:C171"/>
    <mergeCell ref="A174:C174"/>
    <mergeCell ref="A151:A152"/>
    <mergeCell ref="B151:C152"/>
    <mergeCell ref="D151:E151"/>
    <mergeCell ref="F151:G151"/>
    <mergeCell ref="A114:D114"/>
    <mergeCell ref="B126:D126"/>
    <mergeCell ref="B127:D127"/>
    <mergeCell ref="A128:D128"/>
    <mergeCell ref="B169:C169"/>
    <mergeCell ref="A147:G147"/>
    <mergeCell ref="A145:C145"/>
    <mergeCell ref="B142:C142"/>
    <mergeCell ref="B168:C168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B14:D14"/>
    <mergeCell ref="A17:B17"/>
    <mergeCell ref="A18:B18"/>
    <mergeCell ref="D17:E17"/>
    <mergeCell ref="D18:E18"/>
    <mergeCell ref="A22:E22"/>
    <mergeCell ref="E11:F11"/>
    <mergeCell ref="E12:F12"/>
    <mergeCell ref="E13:F13"/>
    <mergeCell ref="E14:F14"/>
    <mergeCell ref="B69:D69"/>
    <mergeCell ref="A75:D75"/>
    <mergeCell ref="B70:D70"/>
    <mergeCell ref="B71:D71"/>
    <mergeCell ref="B74:D74"/>
    <mergeCell ref="A77:G77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109:D109"/>
    <mergeCell ref="B110:D110"/>
    <mergeCell ref="B111:D111"/>
    <mergeCell ref="B112:D112"/>
    <mergeCell ref="B80:D80"/>
    <mergeCell ref="B81:D81"/>
    <mergeCell ref="B82:D82"/>
    <mergeCell ref="B108:D108"/>
    <mergeCell ref="A84:D84"/>
    <mergeCell ref="A102:G102"/>
    <mergeCell ref="A90:A92"/>
    <mergeCell ref="B91:D91"/>
    <mergeCell ref="B92:D92"/>
    <mergeCell ref="G107:AA107"/>
    <mergeCell ref="B106:D106"/>
    <mergeCell ref="B107:D107"/>
    <mergeCell ref="B83:D83"/>
    <mergeCell ref="B87:D87"/>
    <mergeCell ref="G90:V90"/>
    <mergeCell ref="H151:I151"/>
    <mergeCell ref="J151:K151"/>
    <mergeCell ref="B162:C162"/>
    <mergeCell ref="C189:D189"/>
    <mergeCell ref="E189:F189"/>
    <mergeCell ref="G189:H189"/>
    <mergeCell ref="J156:T156"/>
    <mergeCell ref="A163:C163"/>
    <mergeCell ref="B34:C34"/>
    <mergeCell ref="B35:C35"/>
    <mergeCell ref="B36:C36"/>
    <mergeCell ref="B37:C37"/>
    <mergeCell ref="B38:C38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</mergeCells>
  <conditionalFormatting sqref="D178:G178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2" fitToHeight="0" orientation="landscape" r:id="rId1"/>
  <headerFooter>
    <oddFooter>&amp;R&amp;P/&amp;N</oddFooter>
  </headerFooter>
  <rowBreaks count="3" manualBreakCount="3">
    <brk id="50" max="26" man="1"/>
    <brk id="116" max="26" man="1"/>
    <brk id="178" max="26" man="1"/>
  </rowBreaks>
  <ignoredErrors>
    <ignoredError sqref="G156 E156 H209 I215:I219 G215:G219 H215:H219 J215:J219 G153:G1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8"/>
  <sheetViews>
    <sheetView showGridLines="0" zoomScale="90" zoomScaleNormal="90" workbookViewId="0">
      <selection activeCell="C4" sqref="C4"/>
    </sheetView>
  </sheetViews>
  <sheetFormatPr defaultColWidth="47.85546875" defaultRowHeight="15"/>
  <cols>
    <col min="1" max="1" width="5.42578125" style="7" bestFit="1" customWidth="1"/>
    <col min="2" max="2" width="60.42578125" style="12" customWidth="1"/>
    <col min="3" max="3" width="19.140625" style="11" customWidth="1"/>
    <col min="4" max="4" width="13.7109375" style="7" customWidth="1"/>
    <col min="5" max="6" width="19.28515625" style="7" customWidth="1"/>
    <col min="7" max="7" width="13" style="7" customWidth="1"/>
    <col min="8" max="8" width="17.7109375" style="7" customWidth="1"/>
    <col min="9" max="9" width="13.42578125" style="7" customWidth="1"/>
    <col min="10" max="16384" width="47.85546875" style="7"/>
  </cols>
  <sheetData>
    <row r="1" spans="1:9">
      <c r="A1" s="255" t="s">
        <v>167</v>
      </c>
      <c r="B1" s="255"/>
      <c r="C1" s="255"/>
      <c r="D1" s="255"/>
      <c r="E1" s="255"/>
      <c r="F1" s="255"/>
      <c r="G1" s="255"/>
      <c r="H1" s="255"/>
      <c r="I1" s="255"/>
    </row>
    <row r="2" spans="1:9">
      <c r="A2" s="267" t="s">
        <v>168</v>
      </c>
      <c r="B2" s="267"/>
      <c r="C2" s="267"/>
      <c r="D2" s="267"/>
      <c r="E2" s="267"/>
      <c r="F2" s="267"/>
      <c r="G2" s="267"/>
      <c r="H2" s="267"/>
      <c r="I2" s="267"/>
    </row>
    <row r="3" spans="1:9" s="96" customFormat="1" ht="26.25" thickBot="1">
      <c r="A3" s="193" t="s">
        <v>132</v>
      </c>
      <c r="B3" s="193" t="s">
        <v>133</v>
      </c>
      <c r="C3" s="193" t="s">
        <v>134</v>
      </c>
      <c r="D3" s="193" t="s">
        <v>135</v>
      </c>
      <c r="E3" s="193" t="s">
        <v>326</v>
      </c>
      <c r="F3" s="193" t="s">
        <v>344</v>
      </c>
      <c r="G3" s="193" t="s">
        <v>169</v>
      </c>
      <c r="H3" s="193" t="s">
        <v>345</v>
      </c>
      <c r="I3" s="193" t="s">
        <v>170</v>
      </c>
    </row>
    <row r="4" spans="1:9" s="97" customFormat="1" ht="64.5" customHeight="1" thickBot="1">
      <c r="A4" s="182">
        <v>1</v>
      </c>
      <c r="B4" s="183" t="s">
        <v>136</v>
      </c>
      <c r="C4" s="184" t="s">
        <v>137</v>
      </c>
      <c r="D4" s="184">
        <v>4</v>
      </c>
      <c r="E4" s="184">
        <f t="shared" ref="E4:E5" si="0">D4*12</f>
        <v>48</v>
      </c>
      <c r="F4" s="182">
        <f t="shared" ref="F4:F5" si="1">D4*30</f>
        <v>120</v>
      </c>
      <c r="G4" s="194">
        <v>0</v>
      </c>
      <c r="H4" s="194">
        <f>F4*G4</f>
        <v>0</v>
      </c>
      <c r="I4" s="195">
        <f>H4/'Composição Homem-Mês'!$E$14</f>
        <v>0</v>
      </c>
    </row>
    <row r="5" spans="1:9" s="97" customFormat="1" ht="64.5" customHeight="1" thickBot="1">
      <c r="A5" s="186">
        <v>2</v>
      </c>
      <c r="B5" s="187" t="s">
        <v>138</v>
      </c>
      <c r="C5" s="185" t="s">
        <v>137</v>
      </c>
      <c r="D5" s="185">
        <v>2</v>
      </c>
      <c r="E5" s="185">
        <f t="shared" si="0"/>
        <v>24</v>
      </c>
      <c r="F5" s="186">
        <f t="shared" si="1"/>
        <v>60</v>
      </c>
      <c r="G5" s="194">
        <v>0</v>
      </c>
      <c r="H5" s="194">
        <f t="shared" ref="H5:H35" si="2">F5*G5</f>
        <v>0</v>
      </c>
      <c r="I5" s="195">
        <f>H5/'Composição Homem-Mês'!$E$14</f>
        <v>0</v>
      </c>
    </row>
    <row r="6" spans="1:9" s="97" customFormat="1" ht="64.5" customHeight="1" thickBot="1">
      <c r="A6" s="186">
        <v>3</v>
      </c>
      <c r="B6" s="187" t="s">
        <v>297</v>
      </c>
      <c r="C6" s="185" t="s">
        <v>298</v>
      </c>
      <c r="D6" s="185" t="s">
        <v>140</v>
      </c>
      <c r="E6" s="185">
        <v>2</v>
      </c>
      <c r="F6" s="186">
        <f>E6/12*30</f>
        <v>5</v>
      </c>
      <c r="G6" s="194">
        <v>0</v>
      </c>
      <c r="H6" s="194">
        <f t="shared" si="2"/>
        <v>0</v>
      </c>
      <c r="I6" s="195">
        <f>H6/'Composição Homem-Mês'!$E$14</f>
        <v>0</v>
      </c>
    </row>
    <row r="7" spans="1:9" s="97" customFormat="1" ht="64.5" customHeight="1" thickBot="1">
      <c r="A7" s="186">
        <v>4</v>
      </c>
      <c r="B7" s="187" t="s">
        <v>141</v>
      </c>
      <c r="C7" s="185" t="s">
        <v>137</v>
      </c>
      <c r="D7" s="185">
        <v>4</v>
      </c>
      <c r="E7" s="185">
        <f t="shared" ref="E7:E9" si="3">D7*12</f>
        <v>48</v>
      </c>
      <c r="F7" s="186">
        <f t="shared" ref="F7:F9" si="4">D7*30</f>
        <v>120</v>
      </c>
      <c r="G7" s="194">
        <v>0</v>
      </c>
      <c r="H7" s="194">
        <f t="shared" si="2"/>
        <v>0</v>
      </c>
      <c r="I7" s="196">
        <f>H7/'Composição Homem-Mês'!$E$14</f>
        <v>0</v>
      </c>
    </row>
    <row r="8" spans="1:9" s="97" customFormat="1" ht="64.5" customHeight="1" thickBot="1">
      <c r="A8" s="186">
        <v>5</v>
      </c>
      <c r="B8" s="187" t="s">
        <v>299</v>
      </c>
      <c r="C8" s="185" t="s">
        <v>300</v>
      </c>
      <c r="D8" s="185">
        <v>8</v>
      </c>
      <c r="E8" s="185">
        <f t="shared" si="3"/>
        <v>96</v>
      </c>
      <c r="F8" s="186">
        <f t="shared" si="4"/>
        <v>240</v>
      </c>
      <c r="G8" s="194">
        <v>0</v>
      </c>
      <c r="H8" s="194">
        <f t="shared" si="2"/>
        <v>0</v>
      </c>
      <c r="I8" s="195">
        <f>H8/'Composição Homem-Mês'!$E$14</f>
        <v>0</v>
      </c>
    </row>
    <row r="9" spans="1:9" s="97" customFormat="1" ht="64.5" customHeight="1" thickBot="1">
      <c r="A9" s="186">
        <v>6</v>
      </c>
      <c r="B9" s="187" t="s">
        <v>142</v>
      </c>
      <c r="C9" s="185" t="s">
        <v>137</v>
      </c>
      <c r="D9" s="185">
        <v>2</v>
      </c>
      <c r="E9" s="185">
        <f t="shared" si="3"/>
        <v>24</v>
      </c>
      <c r="F9" s="186">
        <f t="shared" si="4"/>
        <v>60</v>
      </c>
      <c r="G9" s="194">
        <v>0</v>
      </c>
      <c r="H9" s="194">
        <f t="shared" si="2"/>
        <v>0</v>
      </c>
      <c r="I9" s="195">
        <f>H9/'Composição Homem-Mês'!$E$14</f>
        <v>0</v>
      </c>
    </row>
    <row r="10" spans="1:9" s="97" customFormat="1" ht="64.5" customHeight="1" thickBot="1">
      <c r="A10" s="186">
        <v>7</v>
      </c>
      <c r="B10" s="187" t="s">
        <v>301</v>
      </c>
      <c r="C10" s="185" t="s">
        <v>139</v>
      </c>
      <c r="D10" s="185" t="s">
        <v>140</v>
      </c>
      <c r="E10" s="185">
        <v>4</v>
      </c>
      <c r="F10" s="186">
        <f>E10/12*30</f>
        <v>10</v>
      </c>
      <c r="G10" s="194">
        <v>0</v>
      </c>
      <c r="H10" s="194">
        <f t="shared" si="2"/>
        <v>0</v>
      </c>
      <c r="I10" s="195">
        <f>H10/'Composição Homem-Mês'!$E$14</f>
        <v>0</v>
      </c>
    </row>
    <row r="11" spans="1:9" s="97" customFormat="1" ht="64.5" customHeight="1" thickBot="1">
      <c r="A11" s="186">
        <v>8</v>
      </c>
      <c r="B11" s="187" t="s">
        <v>143</v>
      </c>
      <c r="C11" s="185" t="s">
        <v>144</v>
      </c>
      <c r="D11" s="185">
        <v>1</v>
      </c>
      <c r="E11" s="185">
        <f t="shared" ref="E11:E23" si="5">D11*12</f>
        <v>12</v>
      </c>
      <c r="F11" s="186">
        <f t="shared" ref="F11" si="6">D11*30</f>
        <v>30</v>
      </c>
      <c r="G11" s="194">
        <v>0</v>
      </c>
      <c r="H11" s="194">
        <f t="shared" si="2"/>
        <v>0</v>
      </c>
      <c r="I11" s="195">
        <f>H11/'Composição Homem-Mês'!$E$14</f>
        <v>0</v>
      </c>
    </row>
    <row r="12" spans="1:9" s="97" customFormat="1" ht="64.5" customHeight="1" thickBot="1">
      <c r="A12" s="186">
        <v>9</v>
      </c>
      <c r="B12" s="187" t="s">
        <v>145</v>
      </c>
      <c r="C12" s="185" t="s">
        <v>139</v>
      </c>
      <c r="D12" s="185">
        <v>20</v>
      </c>
      <c r="E12" s="185">
        <f t="shared" si="5"/>
        <v>240</v>
      </c>
      <c r="F12" s="186">
        <f t="shared" ref="F12:F23" si="7">D12*30</f>
        <v>600</v>
      </c>
      <c r="G12" s="194">
        <v>0</v>
      </c>
      <c r="H12" s="194">
        <f t="shared" si="2"/>
        <v>0</v>
      </c>
      <c r="I12" s="195">
        <f>H12/'Composição Homem-Mês'!$E$14</f>
        <v>0</v>
      </c>
    </row>
    <row r="13" spans="1:9" s="97" customFormat="1" ht="64.5" customHeight="1" thickBot="1">
      <c r="A13" s="186">
        <v>10</v>
      </c>
      <c r="B13" s="187" t="s">
        <v>146</v>
      </c>
      <c r="C13" s="185" t="s">
        <v>139</v>
      </c>
      <c r="D13" s="185">
        <v>2</v>
      </c>
      <c r="E13" s="185">
        <f t="shared" si="5"/>
        <v>24</v>
      </c>
      <c r="F13" s="186">
        <f t="shared" si="7"/>
        <v>60</v>
      </c>
      <c r="G13" s="194">
        <v>0</v>
      </c>
      <c r="H13" s="194">
        <f t="shared" si="2"/>
        <v>0</v>
      </c>
      <c r="I13" s="199">
        <f>H13/'Composição Homem-Mês'!$E$14</f>
        <v>0</v>
      </c>
    </row>
    <row r="14" spans="1:9" s="97" customFormat="1" ht="64.5" customHeight="1" thickBot="1">
      <c r="A14" s="186">
        <v>11</v>
      </c>
      <c r="B14" s="187" t="s">
        <v>147</v>
      </c>
      <c r="C14" s="185" t="s">
        <v>148</v>
      </c>
      <c r="D14" s="185">
        <v>1</v>
      </c>
      <c r="E14" s="185">
        <f t="shared" si="5"/>
        <v>12</v>
      </c>
      <c r="F14" s="186">
        <f t="shared" si="7"/>
        <v>30</v>
      </c>
      <c r="G14" s="194">
        <v>0</v>
      </c>
      <c r="H14" s="194">
        <f t="shared" si="2"/>
        <v>0</v>
      </c>
      <c r="I14" s="195">
        <f>H14/'Composição Homem-Mês'!$E$14</f>
        <v>0</v>
      </c>
    </row>
    <row r="15" spans="1:9" s="97" customFormat="1" ht="64.5" customHeight="1" thickBot="1">
      <c r="A15" s="186">
        <v>12</v>
      </c>
      <c r="B15" s="187" t="s">
        <v>149</v>
      </c>
      <c r="C15" s="185" t="s">
        <v>148</v>
      </c>
      <c r="D15" s="185">
        <v>4</v>
      </c>
      <c r="E15" s="185">
        <f t="shared" si="5"/>
        <v>48</v>
      </c>
      <c r="F15" s="186">
        <f t="shared" si="7"/>
        <v>120</v>
      </c>
      <c r="G15" s="194">
        <v>0</v>
      </c>
      <c r="H15" s="194">
        <f t="shared" si="2"/>
        <v>0</v>
      </c>
      <c r="I15" s="195">
        <f>H15/'Composição Homem-Mês'!$E$14</f>
        <v>0</v>
      </c>
    </row>
    <row r="16" spans="1:9" s="97" customFormat="1" ht="64.5" customHeight="1" thickBot="1">
      <c r="A16" s="186">
        <v>13</v>
      </c>
      <c r="B16" s="187" t="s">
        <v>302</v>
      </c>
      <c r="C16" s="185" t="s">
        <v>303</v>
      </c>
      <c r="D16" s="185">
        <v>1</v>
      </c>
      <c r="E16" s="185">
        <f t="shared" si="5"/>
        <v>12</v>
      </c>
      <c r="F16" s="186">
        <f t="shared" si="7"/>
        <v>30</v>
      </c>
      <c r="G16" s="194">
        <v>0</v>
      </c>
      <c r="H16" s="194">
        <f t="shared" si="2"/>
        <v>0</v>
      </c>
      <c r="I16" s="195">
        <f>H16/'Composição Homem-Mês'!$E$14</f>
        <v>0</v>
      </c>
    </row>
    <row r="17" spans="1:9" s="97" customFormat="1" ht="64.5" customHeight="1" thickBot="1">
      <c r="A17" s="186">
        <v>14</v>
      </c>
      <c r="B17" s="187" t="s">
        <v>150</v>
      </c>
      <c r="C17" s="185" t="s">
        <v>148</v>
      </c>
      <c r="D17" s="185">
        <v>6</v>
      </c>
      <c r="E17" s="185">
        <f t="shared" si="5"/>
        <v>72</v>
      </c>
      <c r="F17" s="186">
        <f t="shared" si="7"/>
        <v>180</v>
      </c>
      <c r="G17" s="194">
        <v>0</v>
      </c>
      <c r="H17" s="194">
        <f t="shared" si="2"/>
        <v>0</v>
      </c>
      <c r="I17" s="199">
        <f>H17/'Composição Homem-Mês'!$E$14</f>
        <v>0</v>
      </c>
    </row>
    <row r="18" spans="1:9" s="97" customFormat="1" ht="64.5" customHeight="1" thickBot="1">
      <c r="A18" s="186">
        <v>15</v>
      </c>
      <c r="B18" s="187" t="s">
        <v>304</v>
      </c>
      <c r="C18" s="185" t="s">
        <v>148</v>
      </c>
      <c r="D18" s="185">
        <v>1</v>
      </c>
      <c r="E18" s="185">
        <f t="shared" si="5"/>
        <v>12</v>
      </c>
      <c r="F18" s="186">
        <f t="shared" si="7"/>
        <v>30</v>
      </c>
      <c r="G18" s="194">
        <v>0</v>
      </c>
      <c r="H18" s="194">
        <f t="shared" si="2"/>
        <v>0</v>
      </c>
      <c r="I18" s="195">
        <f>H18/'Composição Homem-Mês'!$E$14</f>
        <v>0</v>
      </c>
    </row>
    <row r="19" spans="1:9" s="97" customFormat="1" ht="64.5" customHeight="1" thickBot="1">
      <c r="A19" s="186">
        <v>16</v>
      </c>
      <c r="B19" s="187" t="s">
        <v>151</v>
      </c>
      <c r="C19" s="185" t="s">
        <v>139</v>
      </c>
      <c r="D19" s="185">
        <v>4</v>
      </c>
      <c r="E19" s="185">
        <f t="shared" si="5"/>
        <v>48</v>
      </c>
      <c r="F19" s="186">
        <f t="shared" si="7"/>
        <v>120</v>
      </c>
      <c r="G19" s="194">
        <v>0</v>
      </c>
      <c r="H19" s="194">
        <f t="shared" si="2"/>
        <v>0</v>
      </c>
      <c r="I19" s="195">
        <f>H19/'Composição Homem-Mês'!$E$14</f>
        <v>0</v>
      </c>
    </row>
    <row r="20" spans="1:9" s="97" customFormat="1" ht="64.5" customHeight="1" thickBot="1">
      <c r="A20" s="186">
        <v>17</v>
      </c>
      <c r="B20" s="187" t="s">
        <v>152</v>
      </c>
      <c r="C20" s="185" t="s">
        <v>153</v>
      </c>
      <c r="D20" s="185">
        <v>2</v>
      </c>
      <c r="E20" s="185">
        <f t="shared" si="5"/>
        <v>24</v>
      </c>
      <c r="F20" s="186">
        <f t="shared" si="7"/>
        <v>60</v>
      </c>
      <c r="G20" s="194">
        <v>0</v>
      </c>
      <c r="H20" s="194">
        <f t="shared" si="2"/>
        <v>0</v>
      </c>
      <c r="I20" s="195">
        <f>H20/'Composição Homem-Mês'!$E$14</f>
        <v>0</v>
      </c>
    </row>
    <row r="21" spans="1:9" s="97" customFormat="1" ht="64.5" customHeight="1" thickBot="1">
      <c r="A21" s="188">
        <v>18</v>
      </c>
      <c r="B21" s="188" t="s">
        <v>154</v>
      </c>
      <c r="C21" s="188" t="s">
        <v>144</v>
      </c>
      <c r="D21" s="189">
        <v>6</v>
      </c>
      <c r="E21" s="185">
        <f t="shared" si="5"/>
        <v>72</v>
      </c>
      <c r="F21" s="186">
        <f t="shared" si="7"/>
        <v>180</v>
      </c>
      <c r="G21" s="194">
        <v>0</v>
      </c>
      <c r="H21" s="194">
        <f t="shared" si="2"/>
        <v>0</v>
      </c>
      <c r="I21" s="195">
        <f>H21/'Composição Homem-Mês'!$E$14</f>
        <v>0</v>
      </c>
    </row>
    <row r="22" spans="1:9" s="97" customFormat="1" ht="64.5" customHeight="1" thickBot="1">
      <c r="A22" s="182">
        <v>19</v>
      </c>
      <c r="B22" s="183" t="s">
        <v>155</v>
      </c>
      <c r="C22" s="184" t="s">
        <v>156</v>
      </c>
      <c r="D22" s="184">
        <v>60</v>
      </c>
      <c r="E22" s="185">
        <f t="shared" si="5"/>
        <v>720</v>
      </c>
      <c r="F22" s="186">
        <f t="shared" si="7"/>
        <v>1800</v>
      </c>
      <c r="G22" s="194">
        <v>0</v>
      </c>
      <c r="H22" s="194">
        <f t="shared" si="2"/>
        <v>0</v>
      </c>
      <c r="I22" s="195">
        <f>H22/'Composição Homem-Mês'!$E$14</f>
        <v>0</v>
      </c>
    </row>
    <row r="23" spans="1:9" s="97" customFormat="1" ht="64.5" customHeight="1" thickBot="1">
      <c r="A23" s="186">
        <v>20</v>
      </c>
      <c r="B23" s="187" t="s">
        <v>305</v>
      </c>
      <c r="C23" s="185" t="s">
        <v>139</v>
      </c>
      <c r="D23" s="185">
        <v>22</v>
      </c>
      <c r="E23" s="185">
        <f t="shared" si="5"/>
        <v>264</v>
      </c>
      <c r="F23" s="186">
        <f t="shared" si="7"/>
        <v>660</v>
      </c>
      <c r="G23" s="194">
        <v>0</v>
      </c>
      <c r="H23" s="194">
        <f t="shared" si="2"/>
        <v>0</v>
      </c>
      <c r="I23" s="195">
        <f>H23/'Composição Homem-Mês'!$E$14</f>
        <v>0</v>
      </c>
    </row>
    <row r="24" spans="1:9" s="97" customFormat="1" ht="64.5" customHeight="1" thickBot="1">
      <c r="A24" s="186">
        <v>21</v>
      </c>
      <c r="B24" s="187" t="s">
        <v>306</v>
      </c>
      <c r="C24" s="185" t="s">
        <v>307</v>
      </c>
      <c r="D24" s="185" t="s">
        <v>140</v>
      </c>
      <c r="E24" s="185">
        <v>2</v>
      </c>
      <c r="F24" s="186">
        <f>E24/12*30</f>
        <v>5</v>
      </c>
      <c r="G24" s="194">
        <v>0</v>
      </c>
      <c r="H24" s="194">
        <f t="shared" si="2"/>
        <v>0</v>
      </c>
      <c r="I24" s="195">
        <f>H24/'Composição Homem-Mês'!$E$14</f>
        <v>0</v>
      </c>
    </row>
    <row r="25" spans="1:9" s="97" customFormat="1" ht="64.5" customHeight="1" thickBot="1">
      <c r="A25" s="186">
        <v>22</v>
      </c>
      <c r="B25" s="187" t="s">
        <v>308</v>
      </c>
      <c r="C25" s="185" t="s">
        <v>309</v>
      </c>
      <c r="D25" s="185">
        <v>1</v>
      </c>
      <c r="E25" s="185">
        <v>12</v>
      </c>
      <c r="F25" s="186">
        <v>30</v>
      </c>
      <c r="G25" s="194">
        <v>0</v>
      </c>
      <c r="H25" s="194">
        <f t="shared" si="2"/>
        <v>0</v>
      </c>
      <c r="I25" s="195">
        <f>H25/'Composição Homem-Mês'!$E$14</f>
        <v>0</v>
      </c>
    </row>
    <row r="26" spans="1:9" s="97" customFormat="1" ht="64.5" customHeight="1" thickBot="1">
      <c r="A26" s="186">
        <v>23</v>
      </c>
      <c r="B26" s="187" t="s">
        <v>157</v>
      </c>
      <c r="C26" s="185" t="s">
        <v>137</v>
      </c>
      <c r="D26" s="185">
        <v>3</v>
      </c>
      <c r="E26" s="185">
        <f t="shared" ref="E26:E34" si="8">D26*12</f>
        <v>36</v>
      </c>
      <c r="F26" s="186">
        <f t="shared" ref="F26" si="9">D26*30</f>
        <v>90</v>
      </c>
      <c r="G26" s="197">
        <v>0</v>
      </c>
      <c r="H26" s="194">
        <f t="shared" si="2"/>
        <v>0</v>
      </c>
      <c r="I26" s="200">
        <f>H26/'Composição Homem-Mês'!$E$14</f>
        <v>0</v>
      </c>
    </row>
    <row r="27" spans="1:9" s="97" customFormat="1" ht="64.5" customHeight="1" thickBot="1">
      <c r="A27" s="186">
        <v>24</v>
      </c>
      <c r="B27" s="187" t="s">
        <v>310</v>
      </c>
      <c r="C27" s="185" t="s">
        <v>311</v>
      </c>
      <c r="D27" s="185" t="s">
        <v>140</v>
      </c>
      <c r="E27" s="185">
        <v>4</v>
      </c>
      <c r="F27" s="186">
        <f>E27/12*30</f>
        <v>10</v>
      </c>
      <c r="G27" s="194">
        <v>0</v>
      </c>
      <c r="H27" s="194">
        <f t="shared" si="2"/>
        <v>0</v>
      </c>
      <c r="I27" s="195">
        <f>H27/'Composição Homem-Mês'!$E$14</f>
        <v>0</v>
      </c>
    </row>
    <row r="28" spans="1:9" s="97" customFormat="1" ht="64.5" customHeight="1" thickBot="1">
      <c r="A28" s="186">
        <v>25</v>
      </c>
      <c r="B28" s="187" t="s">
        <v>158</v>
      </c>
      <c r="C28" s="185" t="s">
        <v>159</v>
      </c>
      <c r="D28" s="185">
        <v>1</v>
      </c>
      <c r="E28" s="185">
        <f t="shared" si="8"/>
        <v>12</v>
      </c>
      <c r="F28" s="186">
        <f t="shared" ref="F28:F34" si="10">D28*30</f>
        <v>30</v>
      </c>
      <c r="G28" s="194">
        <v>0</v>
      </c>
      <c r="H28" s="194">
        <f t="shared" si="2"/>
        <v>0</v>
      </c>
      <c r="I28" s="199">
        <f>H28/'Composição Homem-Mês'!$E$14</f>
        <v>0</v>
      </c>
    </row>
    <row r="29" spans="1:9" s="97" customFormat="1" ht="64.5" customHeight="1" thickBot="1">
      <c r="A29" s="186">
        <v>26</v>
      </c>
      <c r="B29" s="187" t="s">
        <v>160</v>
      </c>
      <c r="C29" s="185" t="s">
        <v>161</v>
      </c>
      <c r="D29" s="185">
        <v>3</v>
      </c>
      <c r="E29" s="185">
        <f t="shared" si="8"/>
        <v>36</v>
      </c>
      <c r="F29" s="186">
        <f t="shared" si="10"/>
        <v>90</v>
      </c>
      <c r="G29" s="194">
        <v>0</v>
      </c>
      <c r="H29" s="194">
        <f t="shared" si="2"/>
        <v>0</v>
      </c>
      <c r="I29" s="195">
        <f>H29/'Composição Homem-Mês'!$E$14</f>
        <v>0</v>
      </c>
    </row>
    <row r="30" spans="1:9" s="97" customFormat="1" ht="64.5" customHeight="1" thickBot="1">
      <c r="A30" s="186">
        <v>27</v>
      </c>
      <c r="B30" s="187" t="s">
        <v>162</v>
      </c>
      <c r="C30" s="185" t="s">
        <v>163</v>
      </c>
      <c r="D30" s="185">
        <v>1</v>
      </c>
      <c r="E30" s="185">
        <f t="shared" si="8"/>
        <v>12</v>
      </c>
      <c r="F30" s="186">
        <f t="shared" si="10"/>
        <v>30</v>
      </c>
      <c r="G30" s="194">
        <v>0</v>
      </c>
      <c r="H30" s="194">
        <f t="shared" si="2"/>
        <v>0</v>
      </c>
      <c r="I30" s="195">
        <f>H30/'Composição Homem-Mês'!$E$14</f>
        <v>0</v>
      </c>
    </row>
    <row r="31" spans="1:9" s="97" customFormat="1" ht="64.5" customHeight="1" thickBot="1">
      <c r="A31" s="186">
        <v>28</v>
      </c>
      <c r="B31" s="187" t="s">
        <v>164</v>
      </c>
      <c r="C31" s="185" t="s">
        <v>163</v>
      </c>
      <c r="D31" s="185">
        <v>3</v>
      </c>
      <c r="E31" s="185">
        <f t="shared" si="8"/>
        <v>36</v>
      </c>
      <c r="F31" s="186">
        <f t="shared" si="10"/>
        <v>90</v>
      </c>
      <c r="G31" s="194">
        <v>0</v>
      </c>
      <c r="H31" s="194">
        <f t="shared" si="2"/>
        <v>0</v>
      </c>
      <c r="I31" s="195">
        <f>H31/'Composição Homem-Mês'!$E$14</f>
        <v>0</v>
      </c>
    </row>
    <row r="32" spans="1:9" s="97" customFormat="1" ht="64.5" customHeight="1" thickBot="1">
      <c r="A32" s="186">
        <v>29</v>
      </c>
      <c r="B32" s="187" t="s">
        <v>165</v>
      </c>
      <c r="C32" s="185" t="s">
        <v>163</v>
      </c>
      <c r="D32" s="185">
        <v>3</v>
      </c>
      <c r="E32" s="185">
        <f t="shared" si="8"/>
        <v>36</v>
      </c>
      <c r="F32" s="186">
        <f t="shared" si="10"/>
        <v>90</v>
      </c>
      <c r="G32" s="194">
        <v>0</v>
      </c>
      <c r="H32" s="194">
        <f t="shared" si="2"/>
        <v>0</v>
      </c>
      <c r="I32" s="195">
        <f>H32/'Composição Homem-Mês'!$E$14</f>
        <v>0</v>
      </c>
    </row>
    <row r="33" spans="1:9" s="97" customFormat="1" ht="64.5" customHeight="1" thickBot="1">
      <c r="A33" s="186">
        <v>30</v>
      </c>
      <c r="B33" s="187" t="s">
        <v>166</v>
      </c>
      <c r="C33" s="185" t="s">
        <v>163</v>
      </c>
      <c r="D33" s="185">
        <v>3</v>
      </c>
      <c r="E33" s="185">
        <f t="shared" si="8"/>
        <v>36</v>
      </c>
      <c r="F33" s="186">
        <f t="shared" si="10"/>
        <v>90</v>
      </c>
      <c r="G33" s="194">
        <v>0</v>
      </c>
      <c r="H33" s="194">
        <f t="shared" si="2"/>
        <v>0</v>
      </c>
      <c r="I33" s="195">
        <f>H33/'Composição Homem-Mês'!$E$14</f>
        <v>0</v>
      </c>
    </row>
    <row r="34" spans="1:9" s="97" customFormat="1" ht="64.5" customHeight="1" thickBot="1">
      <c r="A34" s="186">
        <v>31</v>
      </c>
      <c r="B34" s="187" t="s">
        <v>312</v>
      </c>
      <c r="C34" s="185" t="s">
        <v>313</v>
      </c>
      <c r="D34" s="185">
        <v>1</v>
      </c>
      <c r="E34" s="185">
        <f t="shared" si="8"/>
        <v>12</v>
      </c>
      <c r="F34" s="186">
        <f t="shared" si="10"/>
        <v>30</v>
      </c>
      <c r="G34" s="194">
        <v>0</v>
      </c>
      <c r="H34" s="201">
        <f t="shared" si="2"/>
        <v>0</v>
      </c>
      <c r="I34" s="195">
        <f>H34/'Composição Homem-Mês'!$E$14</f>
        <v>0</v>
      </c>
    </row>
    <row r="35" spans="1:9" s="97" customFormat="1" ht="64.5" customHeight="1" thickBot="1">
      <c r="A35" s="186">
        <v>32</v>
      </c>
      <c r="B35" s="187" t="s">
        <v>314</v>
      </c>
      <c r="C35" s="185" t="s">
        <v>139</v>
      </c>
      <c r="D35" s="185">
        <v>20</v>
      </c>
      <c r="E35" s="185">
        <f>D35*12</f>
        <v>240</v>
      </c>
      <c r="F35" s="186">
        <f>D35*30</f>
        <v>600</v>
      </c>
      <c r="G35" s="194">
        <v>0</v>
      </c>
      <c r="H35" s="194">
        <f t="shared" si="2"/>
        <v>0</v>
      </c>
      <c r="I35" s="195">
        <f>H35/'Composição Homem-Mês'!$E$14</f>
        <v>0</v>
      </c>
    </row>
    <row r="36" spans="1:9" s="98" customFormat="1" thickBot="1">
      <c r="A36" s="190"/>
      <c r="B36" s="191"/>
      <c r="C36" s="192"/>
      <c r="D36" s="190"/>
      <c r="E36" s="190"/>
      <c r="F36" s="190"/>
      <c r="G36" s="198" t="s">
        <v>115</v>
      </c>
      <c r="H36" s="202">
        <f>SUM(H4:H35)</f>
        <v>0</v>
      </c>
      <c r="I36" s="203">
        <f>SUM(I4:I35)</f>
        <v>0</v>
      </c>
    </row>
    <row r="37" spans="1:9">
      <c r="I37" s="95"/>
    </row>
    <row r="38" spans="1:9">
      <c r="I38" s="95"/>
    </row>
  </sheetData>
  <autoFilter ref="B3:I36" xr:uid="{00000000-0009-0000-0000-000001000000}"/>
  <mergeCells count="2">
    <mergeCell ref="A1:I1"/>
    <mergeCell ref="A2:I2"/>
  </mergeCells>
  <pageMargins left="0.511811024" right="0.511811024" top="0.78740157499999996" bottom="0.78740157499999996" header="0.31496062000000002" footer="0.31496062000000002"/>
  <pageSetup paperSize="9" scale="74" fitToHeight="0" orientation="landscape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21"/>
  <sheetViews>
    <sheetView showGridLines="0" zoomScale="90" zoomScaleNormal="90" workbookViewId="0">
      <selection activeCell="D21" sqref="D21"/>
    </sheetView>
  </sheetViews>
  <sheetFormatPr defaultColWidth="60.85546875" defaultRowHeight="15"/>
  <cols>
    <col min="1" max="1" width="5.42578125" bestFit="1" customWidth="1"/>
    <col min="3" max="3" width="13.140625" bestFit="1" customWidth="1"/>
    <col min="4" max="4" width="14.85546875" customWidth="1"/>
    <col min="5" max="5" width="18.7109375" customWidth="1"/>
    <col min="6" max="6" width="14.85546875" customWidth="1"/>
  </cols>
  <sheetData>
    <row r="1" spans="1:8">
      <c r="A1" s="255" t="s">
        <v>179</v>
      </c>
      <c r="B1" s="255"/>
      <c r="C1" s="255"/>
      <c r="D1" s="255"/>
      <c r="E1" s="255"/>
      <c r="F1" s="255"/>
    </row>
    <row r="2" spans="1:8">
      <c r="A2" s="267" t="s">
        <v>180</v>
      </c>
      <c r="B2" s="267"/>
      <c r="C2" s="267"/>
      <c r="D2" s="267"/>
      <c r="E2" s="267"/>
      <c r="F2" s="267"/>
    </row>
    <row r="3" spans="1:8" s="101" customFormat="1" ht="39" thickBot="1">
      <c r="A3" s="24" t="s">
        <v>132</v>
      </c>
      <c r="B3" s="24" t="s">
        <v>181</v>
      </c>
      <c r="C3" s="24" t="s">
        <v>335</v>
      </c>
      <c r="D3" s="8" t="s">
        <v>169</v>
      </c>
      <c r="E3" s="8" t="s">
        <v>341</v>
      </c>
      <c r="F3" s="8" t="s">
        <v>170</v>
      </c>
    </row>
    <row r="4" spans="1:8" s="102" customFormat="1" ht="13.5" thickBot="1">
      <c r="A4" s="175">
        <v>1</v>
      </c>
      <c r="B4" s="176" t="s">
        <v>336</v>
      </c>
      <c r="C4" s="177">
        <v>6</v>
      </c>
      <c r="D4" s="132">
        <v>0</v>
      </c>
      <c r="E4" s="132">
        <f>D4*C4</f>
        <v>0</v>
      </c>
      <c r="F4" s="103">
        <f>E4/'Composição Homem-Mês'!$E$14</f>
        <v>0</v>
      </c>
      <c r="G4" s="120"/>
      <c r="H4" s="120"/>
    </row>
    <row r="5" spans="1:8" s="102" customFormat="1" ht="26.25" thickBot="1">
      <c r="A5" s="178">
        <v>2</v>
      </c>
      <c r="B5" s="179" t="s">
        <v>316</v>
      </c>
      <c r="C5" s="180">
        <v>2</v>
      </c>
      <c r="D5" s="103">
        <v>0</v>
      </c>
      <c r="E5" s="132">
        <f t="shared" ref="E5:E20" si="0">D5*C5</f>
        <v>0</v>
      </c>
      <c r="F5" s="103">
        <f>E5/'Composição Homem-Mês'!$E$14</f>
        <v>0</v>
      </c>
    </row>
    <row r="6" spans="1:8" s="102" customFormat="1" ht="64.5" thickBot="1">
      <c r="A6" s="181">
        <v>3</v>
      </c>
      <c r="B6" s="179" t="s">
        <v>337</v>
      </c>
      <c r="C6" s="180">
        <v>2</v>
      </c>
      <c r="D6" s="103">
        <v>0</v>
      </c>
      <c r="E6" s="132">
        <f t="shared" si="0"/>
        <v>0</v>
      </c>
      <c r="F6" s="103">
        <f>E6/'Composição Homem-Mês'!$E$14</f>
        <v>0</v>
      </c>
    </row>
    <row r="7" spans="1:8" s="102" customFormat="1" ht="13.5" thickBot="1">
      <c r="A7" s="178">
        <v>4</v>
      </c>
      <c r="B7" s="179" t="s">
        <v>317</v>
      </c>
      <c r="C7" s="180">
        <v>1</v>
      </c>
      <c r="D7" s="103">
        <v>0</v>
      </c>
      <c r="E7" s="132">
        <f t="shared" si="0"/>
        <v>0</v>
      </c>
      <c r="F7" s="103">
        <f>E7/'Composição Homem-Mês'!$E$14</f>
        <v>0</v>
      </c>
    </row>
    <row r="8" spans="1:8" s="102" customFormat="1" ht="26.25" thickBot="1">
      <c r="A8" s="178">
        <v>5</v>
      </c>
      <c r="B8" s="179" t="s">
        <v>318</v>
      </c>
      <c r="C8" s="180">
        <v>10</v>
      </c>
      <c r="D8" s="103">
        <v>0</v>
      </c>
      <c r="E8" s="132">
        <f t="shared" si="0"/>
        <v>0</v>
      </c>
      <c r="F8" s="103">
        <f>E8/'Composição Homem-Mês'!$E$14</f>
        <v>0</v>
      </c>
    </row>
    <row r="9" spans="1:8" s="102" customFormat="1" ht="51.75" thickBot="1">
      <c r="A9" s="181">
        <v>6</v>
      </c>
      <c r="B9" s="179" t="s">
        <v>319</v>
      </c>
      <c r="C9" s="180">
        <v>20</v>
      </c>
      <c r="D9" s="103">
        <v>0</v>
      </c>
      <c r="E9" s="132">
        <f t="shared" si="0"/>
        <v>0</v>
      </c>
      <c r="F9" s="103">
        <f>E9/'Composição Homem-Mês'!$E$14</f>
        <v>0</v>
      </c>
    </row>
    <row r="10" spans="1:8" s="102" customFormat="1" ht="51.75" thickBot="1">
      <c r="A10" s="181">
        <v>7</v>
      </c>
      <c r="B10" s="179" t="s">
        <v>320</v>
      </c>
      <c r="C10" s="180">
        <v>12</v>
      </c>
      <c r="D10" s="103">
        <v>0</v>
      </c>
      <c r="E10" s="132">
        <f t="shared" si="0"/>
        <v>0</v>
      </c>
      <c r="F10" s="103">
        <f>E10/'Composição Homem-Mês'!$E$14</f>
        <v>0</v>
      </c>
    </row>
    <row r="11" spans="1:8" s="102" customFormat="1" ht="39" thickBot="1">
      <c r="A11" s="178">
        <v>8</v>
      </c>
      <c r="B11" s="179" t="s">
        <v>321</v>
      </c>
      <c r="C11" s="180">
        <v>7</v>
      </c>
      <c r="D11" s="103">
        <v>0</v>
      </c>
      <c r="E11" s="132">
        <f t="shared" si="0"/>
        <v>0</v>
      </c>
      <c r="F11" s="103">
        <f>E11/'Composição Homem-Mês'!$E$14</f>
        <v>0</v>
      </c>
    </row>
    <row r="12" spans="1:8" s="102" customFormat="1" ht="39" thickBot="1">
      <c r="A12" s="181">
        <v>9</v>
      </c>
      <c r="B12" s="179" t="s">
        <v>322</v>
      </c>
      <c r="C12" s="180">
        <v>12</v>
      </c>
      <c r="D12" s="103">
        <v>0</v>
      </c>
      <c r="E12" s="132">
        <f t="shared" si="0"/>
        <v>0</v>
      </c>
      <c r="F12" s="103">
        <f>E12/'Composição Homem-Mês'!$E$14</f>
        <v>0</v>
      </c>
    </row>
    <row r="13" spans="1:8" s="102" customFormat="1" ht="39" thickBot="1">
      <c r="A13" s="178">
        <v>10</v>
      </c>
      <c r="B13" s="179" t="s">
        <v>323</v>
      </c>
      <c r="C13" s="180">
        <v>1</v>
      </c>
      <c r="D13" s="103">
        <v>0</v>
      </c>
      <c r="E13" s="132">
        <f t="shared" si="0"/>
        <v>0</v>
      </c>
      <c r="F13" s="103">
        <f>E13/'Composição Homem-Mês'!$E$14</f>
        <v>0</v>
      </c>
    </row>
    <row r="14" spans="1:8" s="102" customFormat="1" ht="26.25" thickBot="1">
      <c r="A14" s="178">
        <v>11</v>
      </c>
      <c r="B14" s="179" t="s">
        <v>338</v>
      </c>
      <c r="C14" s="180">
        <v>2</v>
      </c>
      <c r="D14" s="103">
        <v>0</v>
      </c>
      <c r="E14" s="132">
        <f t="shared" si="0"/>
        <v>0</v>
      </c>
      <c r="F14" s="103">
        <f>E14/'Composição Homem-Mês'!$E$14</f>
        <v>0</v>
      </c>
    </row>
    <row r="15" spans="1:8" s="102" customFormat="1" ht="13.5" thickBot="1">
      <c r="A15" s="178">
        <v>12</v>
      </c>
      <c r="B15" s="179" t="s">
        <v>324</v>
      </c>
      <c r="C15" s="180">
        <v>2</v>
      </c>
      <c r="D15" s="103">
        <v>0</v>
      </c>
      <c r="E15" s="132">
        <f t="shared" si="0"/>
        <v>0</v>
      </c>
      <c r="F15" s="103">
        <f>E15/'Composição Homem-Mês'!$E$14</f>
        <v>0</v>
      </c>
    </row>
    <row r="16" spans="1:8" s="102" customFormat="1" ht="39" thickBot="1">
      <c r="A16" s="178">
        <v>13</v>
      </c>
      <c r="B16" s="179" t="s">
        <v>325</v>
      </c>
      <c r="C16" s="180">
        <v>2</v>
      </c>
      <c r="D16" s="103">
        <v>0</v>
      </c>
      <c r="E16" s="132">
        <f t="shared" si="0"/>
        <v>0</v>
      </c>
      <c r="F16" s="103">
        <f>E16/'Composição Homem-Mês'!$E$14</f>
        <v>0</v>
      </c>
    </row>
    <row r="17" spans="1:6" s="102" customFormat="1" ht="39" thickBot="1">
      <c r="A17" s="178">
        <v>14</v>
      </c>
      <c r="B17" s="179" t="s">
        <v>339</v>
      </c>
      <c r="C17" s="180">
        <v>6</v>
      </c>
      <c r="D17" s="132">
        <v>0</v>
      </c>
      <c r="E17" s="132">
        <f t="shared" si="0"/>
        <v>0</v>
      </c>
      <c r="F17" s="132">
        <f>E17/'Composição Homem-Mês'!$E$14</f>
        <v>0</v>
      </c>
    </row>
    <row r="18" spans="1:6" s="104" customFormat="1" ht="26.25" thickBot="1">
      <c r="A18" s="178">
        <v>15</v>
      </c>
      <c r="B18" s="179" t="s">
        <v>342</v>
      </c>
      <c r="C18" s="180">
        <v>2</v>
      </c>
      <c r="D18" s="132">
        <v>0</v>
      </c>
      <c r="E18" s="132">
        <f t="shared" si="0"/>
        <v>0</v>
      </c>
      <c r="F18" s="132">
        <f>E18/'Composição Homem-Mês'!$E$14</f>
        <v>0</v>
      </c>
    </row>
    <row r="19" spans="1:6" ht="15.75" thickBot="1">
      <c r="A19" s="178">
        <v>16</v>
      </c>
      <c r="B19" s="179" t="s">
        <v>343</v>
      </c>
      <c r="C19" s="180">
        <v>21</v>
      </c>
      <c r="D19" s="132">
        <v>0</v>
      </c>
      <c r="E19" s="132">
        <f t="shared" si="0"/>
        <v>0</v>
      </c>
      <c r="F19" s="132">
        <f>E19/'Composição Homem-Mês'!$E$14</f>
        <v>0</v>
      </c>
    </row>
    <row r="20" spans="1:6" ht="15.75" thickBot="1">
      <c r="A20" s="178">
        <v>17</v>
      </c>
      <c r="B20" s="179" t="s">
        <v>340</v>
      </c>
      <c r="C20" s="180">
        <v>6</v>
      </c>
      <c r="D20" s="132">
        <v>0</v>
      </c>
      <c r="E20" s="132">
        <f t="shared" si="0"/>
        <v>0</v>
      </c>
      <c r="F20" s="132">
        <f>E20/'Composição Homem-Mês'!$E$14</f>
        <v>0</v>
      </c>
    </row>
    <row r="21" spans="1:6">
      <c r="D21" s="173" t="s">
        <v>115</v>
      </c>
      <c r="E21" s="100">
        <f>SUM(E4:E20)</f>
        <v>0</v>
      </c>
      <c r="F21" s="100">
        <f>SUM(F4:F20)</f>
        <v>0</v>
      </c>
    </row>
  </sheetData>
  <mergeCells count="2">
    <mergeCell ref="A1:F1"/>
    <mergeCell ref="A2:F2"/>
  </mergeCells>
  <pageMargins left="0.511811024" right="0.511811024" top="0.78740157499999996" bottom="0.78740157499999996" header="0.31496062000000002" footer="0.31496062000000002"/>
  <pageSetup paperSize="9" fitToHeight="0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4"/>
  <sheetViews>
    <sheetView showGridLines="0" zoomScale="90" zoomScaleNormal="90" workbookViewId="0">
      <selection activeCell="D5" sqref="D5"/>
    </sheetView>
  </sheetViews>
  <sheetFormatPr defaultColWidth="38.42578125" defaultRowHeight="15"/>
  <cols>
    <col min="1" max="1" width="5.42578125" bestFit="1" customWidth="1"/>
    <col min="2" max="2" width="49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7">
      <c r="A1" s="255" t="s">
        <v>346</v>
      </c>
      <c r="B1" s="255"/>
      <c r="C1" s="255"/>
      <c r="D1" s="255"/>
      <c r="E1" s="255"/>
      <c r="F1" s="255"/>
      <c r="G1" s="255"/>
    </row>
    <row r="2" spans="1:7">
      <c r="A2" s="255" t="s">
        <v>288</v>
      </c>
      <c r="B2" s="255"/>
      <c r="C2" s="255"/>
      <c r="D2" s="255"/>
      <c r="E2" s="255"/>
      <c r="F2" s="255"/>
      <c r="G2" s="255"/>
    </row>
    <row r="3" spans="1:7" s="102" customFormat="1" ht="25.5">
      <c r="A3" s="26" t="s">
        <v>132</v>
      </c>
      <c r="B3" s="27" t="s">
        <v>182</v>
      </c>
      <c r="C3" s="26" t="s">
        <v>183</v>
      </c>
      <c r="D3" s="25" t="s">
        <v>335</v>
      </c>
      <c r="E3" s="8" t="s">
        <v>186</v>
      </c>
      <c r="F3" s="8" t="s">
        <v>315</v>
      </c>
      <c r="G3" s="8" t="s">
        <v>187</v>
      </c>
    </row>
    <row r="4" spans="1:7" s="102" customFormat="1" ht="12.75">
      <c r="A4" s="130">
        <v>1</v>
      </c>
      <c r="B4" s="102" t="s">
        <v>329</v>
      </c>
      <c r="C4" s="130" t="s">
        <v>139</v>
      </c>
      <c r="D4" s="130">
        <v>10</v>
      </c>
      <c r="E4" s="132">
        <v>0</v>
      </c>
      <c r="F4" s="132">
        <f>E4*D4</f>
        <v>0</v>
      </c>
      <c r="G4" s="132">
        <f>F4/'Composição Homem-Mês'!$E$14</f>
        <v>0</v>
      </c>
    </row>
    <row r="5" spans="1:7" s="102" customFormat="1" ht="12.75">
      <c r="A5" s="130">
        <v>2</v>
      </c>
      <c r="B5" s="131" t="s">
        <v>330</v>
      </c>
      <c r="C5" s="130" t="s">
        <v>139</v>
      </c>
      <c r="D5" s="130">
        <v>10</v>
      </c>
      <c r="E5" s="132">
        <v>0</v>
      </c>
      <c r="F5" s="132">
        <f>E5*D5</f>
        <v>0</v>
      </c>
      <c r="G5" s="132">
        <f>F5/'Composição Homem-Mês'!$E$14</f>
        <v>0</v>
      </c>
    </row>
    <row r="6" spans="1:7" s="102" customFormat="1" ht="12.75">
      <c r="A6" s="130">
        <v>3</v>
      </c>
      <c r="B6" s="131" t="s">
        <v>334</v>
      </c>
      <c r="C6" s="130" t="s">
        <v>184</v>
      </c>
      <c r="D6" s="130">
        <v>5</v>
      </c>
      <c r="E6" s="132">
        <v>0</v>
      </c>
      <c r="F6" s="132">
        <f t="shared" ref="F6:F9" si="0">E6*D6</f>
        <v>0</v>
      </c>
      <c r="G6" s="132">
        <f>F6/'Composição Homem-Mês'!$E$14</f>
        <v>0</v>
      </c>
    </row>
    <row r="7" spans="1:7" s="102" customFormat="1" ht="12.75">
      <c r="A7" s="130">
        <v>4</v>
      </c>
      <c r="B7" s="131" t="s">
        <v>331</v>
      </c>
      <c r="C7" s="130" t="s">
        <v>184</v>
      </c>
      <c r="D7" s="130">
        <v>10</v>
      </c>
      <c r="E7" s="132">
        <v>0</v>
      </c>
      <c r="F7" s="132">
        <f t="shared" si="0"/>
        <v>0</v>
      </c>
      <c r="G7" s="132">
        <f>F7/'Composição Homem-Mês'!$E$14</f>
        <v>0</v>
      </c>
    </row>
    <row r="8" spans="1:7" s="102" customFormat="1" ht="12.75">
      <c r="A8" s="130">
        <v>5</v>
      </c>
      <c r="B8" s="131" t="s">
        <v>332</v>
      </c>
      <c r="C8" s="130" t="s">
        <v>184</v>
      </c>
      <c r="D8" s="130">
        <v>10</v>
      </c>
      <c r="E8" s="132">
        <v>0</v>
      </c>
      <c r="F8" s="132">
        <f t="shared" si="0"/>
        <v>0</v>
      </c>
      <c r="G8" s="132">
        <f>F8/'Composição Homem-Mês'!$E$14</f>
        <v>0</v>
      </c>
    </row>
    <row r="9" spans="1:7" s="102" customFormat="1" ht="12.75">
      <c r="A9" s="130">
        <v>6</v>
      </c>
      <c r="B9" s="131" t="s">
        <v>333</v>
      </c>
      <c r="C9" s="130" t="s">
        <v>139</v>
      </c>
      <c r="D9" s="130">
        <v>10</v>
      </c>
      <c r="E9" s="132">
        <v>0</v>
      </c>
      <c r="F9" s="132">
        <f t="shared" si="0"/>
        <v>0</v>
      </c>
      <c r="G9" s="132">
        <f>F9/'Composição Homem-Mês'!$E$14</f>
        <v>0</v>
      </c>
    </row>
    <row r="10" spans="1:7" s="102" customFormat="1" ht="24" customHeight="1">
      <c r="D10" s="104"/>
      <c r="E10" s="99" t="s">
        <v>115</v>
      </c>
      <c r="F10" s="105">
        <f>SUM(F4:F9)</f>
        <v>0</v>
      </c>
      <c r="G10" s="105">
        <f>SUM(G4:G9)</f>
        <v>0</v>
      </c>
    </row>
    <row r="12" spans="1:7">
      <c r="D12" s="174"/>
    </row>
    <row r="13" spans="1:7">
      <c r="D13" s="174"/>
    </row>
    <row r="14" spans="1:7">
      <c r="D14" s="174"/>
    </row>
    <row r="24" spans="8:8">
      <c r="H24">
        <f>2+2+2+2+2</f>
        <v>10</v>
      </c>
    </row>
  </sheetData>
  <mergeCells count="2">
    <mergeCell ref="A1:G1"/>
    <mergeCell ref="A2:G2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D7"/>
  <sheetViews>
    <sheetView showGridLines="0" zoomScale="90" zoomScaleNormal="90" workbookViewId="0">
      <selection activeCell="B4" sqref="B4"/>
    </sheetView>
  </sheetViews>
  <sheetFormatPr defaultRowHeight="15"/>
  <cols>
    <col min="1" max="1" width="34.140625" customWidth="1"/>
    <col min="2" max="2" width="13.140625" customWidth="1"/>
  </cols>
  <sheetData>
    <row r="1" spans="1:4" ht="18" customHeight="1">
      <c r="A1" s="5" t="s">
        <v>259</v>
      </c>
      <c r="B1" s="5"/>
    </row>
    <row r="2" spans="1:4">
      <c r="A2" s="73" t="str">
        <f>A1</f>
        <v>Item 2.3 - Transporte</v>
      </c>
      <c r="B2" s="73" t="s">
        <v>30</v>
      </c>
    </row>
    <row r="3" spans="1:4" ht="15" customHeight="1">
      <c r="A3" s="74" t="s">
        <v>260</v>
      </c>
      <c r="B3" s="91"/>
      <c r="D3" s="92"/>
    </row>
    <row r="4" spans="1:4" ht="15" customHeight="1">
      <c r="A4" s="74" t="s">
        <v>261</v>
      </c>
      <c r="B4" s="89"/>
      <c r="D4" s="92"/>
    </row>
    <row r="5" spans="1:4" ht="15" customHeight="1">
      <c r="A5" s="74" t="s">
        <v>262</v>
      </c>
      <c r="B5" s="89">
        <v>22</v>
      </c>
      <c r="D5" s="92"/>
    </row>
    <row r="6" spans="1:4" ht="15" customHeight="1">
      <c r="A6" s="74" t="s">
        <v>263</v>
      </c>
      <c r="B6" s="90">
        <v>0.06</v>
      </c>
      <c r="D6" s="92"/>
    </row>
    <row r="7" spans="1:4">
      <c r="A7" s="64" t="s">
        <v>41</v>
      </c>
      <c r="B7" s="36">
        <f>(B3*B4*B5)*0.94</f>
        <v>0</v>
      </c>
    </row>
  </sheetData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F6"/>
  <sheetViews>
    <sheetView showGridLines="0" zoomScale="90" zoomScaleNormal="90" workbookViewId="0">
      <selection activeCell="B4" sqref="B4"/>
    </sheetView>
  </sheetViews>
  <sheetFormatPr defaultRowHeight="1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>
      <c r="A1" s="5" t="s">
        <v>264</v>
      </c>
      <c r="B1" s="5"/>
    </row>
    <row r="2" spans="1:6">
      <c r="A2" s="73" t="str">
        <f>A1</f>
        <v>2.3-Aux. Refeição-Alimentação</v>
      </c>
      <c r="B2" s="73" t="s">
        <v>30</v>
      </c>
    </row>
    <row r="3" spans="1:6" ht="15" customHeight="1">
      <c r="A3" s="74" t="s">
        <v>265</v>
      </c>
      <c r="B3" s="91"/>
      <c r="D3" s="92"/>
    </row>
    <row r="4" spans="1:6" ht="15" customHeight="1">
      <c r="A4" s="74" t="s">
        <v>262</v>
      </c>
      <c r="B4" s="89">
        <v>22</v>
      </c>
      <c r="D4" s="92"/>
      <c r="F4" s="92"/>
    </row>
    <row r="5" spans="1:6" ht="15" customHeight="1">
      <c r="A5" s="113" t="s">
        <v>292</v>
      </c>
      <c r="B5" s="91">
        <f>(B3*B4)*0.2</f>
        <v>0</v>
      </c>
      <c r="D5" s="92"/>
      <c r="F5" s="92"/>
    </row>
    <row r="6" spans="1:6">
      <c r="A6" s="64" t="s">
        <v>41</v>
      </c>
      <c r="B6" s="36">
        <f>(B3*B4)-B5</f>
        <v>0</v>
      </c>
      <c r="F6" s="92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</vt:i4>
      </vt:variant>
    </vt:vector>
  </HeadingPairs>
  <TitlesOfParts>
    <vt:vector size="7" baseType="lpstr">
      <vt:lpstr>Composição Homem-Mês</vt:lpstr>
      <vt:lpstr>ANEXO II-Materiais e Produtos</vt:lpstr>
      <vt:lpstr>ANEXO III-Equip. e Utensílios</vt:lpstr>
      <vt:lpstr>ANEXO IV-Uniformes e EPIs</vt:lpstr>
      <vt:lpstr>2.3-Transporte</vt:lpstr>
      <vt:lpstr>2.3-Aux. Refeição-Alimentação</vt:lpstr>
      <vt:lpstr>'Composição Homem-Mês'!Area_de_impressao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Aristoteles Moura Tavares Junior</cp:lastModifiedBy>
  <cp:lastPrinted>2019-08-28T18:28:46Z</cp:lastPrinted>
  <dcterms:created xsi:type="dcterms:W3CDTF">2017-11-30T13:05:11Z</dcterms:created>
  <dcterms:modified xsi:type="dcterms:W3CDTF">2019-08-28T19:46:04Z</dcterms:modified>
</cp:coreProperties>
</file>